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kova\Desktop\KL\SK_ROK_21_22\WWW\"/>
    </mc:Choice>
  </mc:AlternateContent>
  <bookViews>
    <workbookView xWindow="0" yWindow="0" windowWidth="28800" windowHeight="11700" tabRatio="743" activeTab="3"/>
  </bookViews>
  <sheets>
    <sheet name="Rekapitulácia stavby" sheetId="1" r:id="rId1"/>
    <sheet name="01 - Lekárenské laboratórium" sheetId="2" r:id="rId2"/>
    <sheet name="02 - Laboratórium analyti..." sheetId="4" r:id="rId3"/>
    <sheet name="Zoznam figúr" sheetId="5" r:id="rId4"/>
  </sheets>
  <definedNames>
    <definedName name="_xlnm._FilterDatabase" localSheetId="1" hidden="1">'01 - Lekárenské laboratórium'!$C$141:$K$297</definedName>
    <definedName name="_xlnm._FilterDatabase" localSheetId="2" hidden="1">'02 - Laboratórium analyti...'!$C$143:$K$327</definedName>
    <definedName name="Excel_BuiltIn_Database">#REF!</definedName>
    <definedName name="_xlnm.Print_Titles" localSheetId="1">'01 - Lekárenské laboratórium'!$141:$141</definedName>
    <definedName name="_xlnm.Print_Titles" localSheetId="2">'02 - Laboratórium analyti...'!$143:$143</definedName>
    <definedName name="_xlnm.Print_Titles" localSheetId="0">'Rekapitulácia stavby'!$92:$92</definedName>
    <definedName name="_xlnm.Print_Titles" localSheetId="3">'Zoznam figúr'!$9:$9</definedName>
    <definedName name="_xlnm.Print_Area" localSheetId="1">'01 - Lekárenské laboratórium'!$C$4:$J$76,'01 - Lekárenské laboratórium'!$C$82:$J$123,'01 - Lekárenské laboratórium'!$C$129:$J$297</definedName>
    <definedName name="_xlnm.Print_Area" localSheetId="2">'02 - Laboratórium analyti...'!$C$4:$J$76,'02 - Laboratórium analyti...'!$C$82:$J$125,'02 - Laboratórium analyti...'!$C$131:$J$327</definedName>
    <definedName name="_xlnm.Print_Area" localSheetId="0">'Rekapitulácia stavby'!$D$4:$AO$76,'Rekapitulácia stavby'!$C$82:$AQ$97</definedName>
    <definedName name="_xlnm.Print_Area" localSheetId="3">'Zoznam figúr'!$C$4:$G$130</definedName>
  </definedNames>
  <calcPr calcId="162913"/>
</workbook>
</file>

<file path=xl/calcChain.xml><?xml version="1.0" encoding="utf-8"?>
<calcChain xmlns="http://schemas.openxmlformats.org/spreadsheetml/2006/main">
  <c r="I327" i="4" l="1"/>
  <c r="J327" i="4" s="1"/>
  <c r="I297" i="2"/>
  <c r="BK297" i="2" s="1"/>
  <c r="D7" i="5"/>
  <c r="J39" i="4"/>
  <c r="J38" i="4"/>
  <c r="AY96" i="1"/>
  <c r="J37" i="4"/>
  <c r="AX96" i="1" s="1"/>
  <c r="BI327" i="4"/>
  <c r="BH327" i="4"/>
  <c r="BG327" i="4"/>
  <c r="BE327" i="4"/>
  <c r="T327" i="4"/>
  <c r="T326" i="4" s="1"/>
  <c r="R327" i="4"/>
  <c r="R326" i="4" s="1"/>
  <c r="P327" i="4"/>
  <c r="P326" i="4" s="1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1" i="4"/>
  <c r="BH321" i="4"/>
  <c r="BG321" i="4"/>
  <c r="BE321" i="4"/>
  <c r="T321" i="4"/>
  <c r="R321" i="4"/>
  <c r="P321" i="4"/>
  <c r="BI318" i="4"/>
  <c r="BH318" i="4"/>
  <c r="BG318" i="4"/>
  <c r="BE318" i="4"/>
  <c r="T318" i="4"/>
  <c r="R318" i="4"/>
  <c r="P318" i="4"/>
  <c r="BI316" i="4"/>
  <c r="BH316" i="4"/>
  <c r="BG316" i="4"/>
  <c r="BE316" i="4"/>
  <c r="T316" i="4"/>
  <c r="R316" i="4"/>
  <c r="P316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0" i="4"/>
  <c r="BH310" i="4"/>
  <c r="BG310" i="4"/>
  <c r="BE310" i="4"/>
  <c r="T310" i="4"/>
  <c r="R310" i="4"/>
  <c r="P310" i="4"/>
  <c r="BI305" i="4"/>
  <c r="BH305" i="4"/>
  <c r="BG305" i="4"/>
  <c r="BE305" i="4"/>
  <c r="T305" i="4"/>
  <c r="R305" i="4"/>
  <c r="P305" i="4"/>
  <c r="BI303" i="4"/>
  <c r="BH303" i="4"/>
  <c r="BG303" i="4"/>
  <c r="BE303" i="4"/>
  <c r="T303" i="4"/>
  <c r="R303" i="4"/>
  <c r="P303" i="4"/>
  <c r="BI301" i="4"/>
  <c r="BH301" i="4"/>
  <c r="BG301" i="4"/>
  <c r="BE301" i="4"/>
  <c r="T301" i="4"/>
  <c r="R301" i="4"/>
  <c r="P301" i="4"/>
  <c r="BI299" i="4"/>
  <c r="BH299" i="4"/>
  <c r="BG299" i="4"/>
  <c r="BE299" i="4"/>
  <c r="T299" i="4"/>
  <c r="R299" i="4"/>
  <c r="P299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86" i="4"/>
  <c r="BH286" i="4"/>
  <c r="BG286" i="4"/>
  <c r="BE286" i="4"/>
  <c r="T286" i="4"/>
  <c r="R286" i="4"/>
  <c r="P286" i="4"/>
  <c r="BI284" i="4"/>
  <c r="BH284" i="4"/>
  <c r="BG284" i="4"/>
  <c r="BE284" i="4"/>
  <c r="T284" i="4"/>
  <c r="R284" i="4"/>
  <c r="P284" i="4"/>
  <c r="BI282" i="4"/>
  <c r="BH282" i="4"/>
  <c r="BG282" i="4"/>
  <c r="BE282" i="4"/>
  <c r="T282" i="4"/>
  <c r="R282" i="4"/>
  <c r="P282" i="4"/>
  <c r="BI280" i="4"/>
  <c r="BH280" i="4"/>
  <c r="BG280" i="4"/>
  <c r="BE280" i="4"/>
  <c r="T280" i="4"/>
  <c r="R280" i="4"/>
  <c r="P280" i="4"/>
  <c r="BI278" i="4"/>
  <c r="BH278" i="4"/>
  <c r="BG278" i="4"/>
  <c r="BE278" i="4"/>
  <c r="T278" i="4"/>
  <c r="R278" i="4"/>
  <c r="P278" i="4"/>
  <c r="BI275" i="4"/>
  <c r="BH275" i="4"/>
  <c r="BG275" i="4"/>
  <c r="BE275" i="4"/>
  <c r="T275" i="4"/>
  <c r="R275" i="4"/>
  <c r="P275" i="4"/>
  <c r="BI273" i="4"/>
  <c r="BH273" i="4"/>
  <c r="BG273" i="4"/>
  <c r="BE273" i="4"/>
  <c r="T273" i="4"/>
  <c r="R273" i="4"/>
  <c r="P273" i="4"/>
  <c r="BI271" i="4"/>
  <c r="BH271" i="4"/>
  <c r="BG271" i="4"/>
  <c r="BE271" i="4"/>
  <c r="T271" i="4"/>
  <c r="R271" i="4"/>
  <c r="P271" i="4"/>
  <c r="BI268" i="4"/>
  <c r="BH268" i="4"/>
  <c r="BG268" i="4"/>
  <c r="BE268" i="4"/>
  <c r="T268" i="4"/>
  <c r="R268" i="4"/>
  <c r="P268" i="4"/>
  <c r="BI266" i="4"/>
  <c r="BH266" i="4"/>
  <c r="BG266" i="4"/>
  <c r="BE266" i="4"/>
  <c r="T266" i="4"/>
  <c r="R266" i="4"/>
  <c r="P266" i="4"/>
  <c r="BI263" i="4"/>
  <c r="BH263" i="4"/>
  <c r="BG263" i="4"/>
  <c r="BE263" i="4"/>
  <c r="T263" i="4"/>
  <c r="R263" i="4"/>
  <c r="P263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2" i="4"/>
  <c r="BH252" i="4"/>
  <c r="BG252" i="4"/>
  <c r="BE252" i="4"/>
  <c r="T252" i="4"/>
  <c r="R252" i="4"/>
  <c r="P252" i="4"/>
  <c r="BI250" i="4"/>
  <c r="BH250" i="4"/>
  <c r="BG250" i="4"/>
  <c r="BE250" i="4"/>
  <c r="T250" i="4"/>
  <c r="R250" i="4"/>
  <c r="P250" i="4"/>
  <c r="BI248" i="4"/>
  <c r="BH248" i="4"/>
  <c r="BG248" i="4"/>
  <c r="BE248" i="4"/>
  <c r="T248" i="4"/>
  <c r="R248" i="4"/>
  <c r="P248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1" i="4"/>
  <c r="BH241" i="4"/>
  <c r="BG241" i="4"/>
  <c r="BE241" i="4"/>
  <c r="T241" i="4"/>
  <c r="R241" i="4"/>
  <c r="P241" i="4"/>
  <c r="BI238" i="4"/>
  <c r="BH238" i="4"/>
  <c r="BG238" i="4"/>
  <c r="BE238" i="4"/>
  <c r="T238" i="4"/>
  <c r="R238" i="4"/>
  <c r="P238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4" i="4"/>
  <c r="BH224" i="4"/>
  <c r="BG224" i="4"/>
  <c r="BE224" i="4"/>
  <c r="T224" i="4"/>
  <c r="R224" i="4"/>
  <c r="P224" i="4"/>
  <c r="BI222" i="4"/>
  <c r="BH222" i="4"/>
  <c r="BG222" i="4"/>
  <c r="BE222" i="4"/>
  <c r="T222" i="4"/>
  <c r="R222" i="4"/>
  <c r="P222" i="4"/>
  <c r="BI220" i="4"/>
  <c r="BH220" i="4"/>
  <c r="BG220" i="4"/>
  <c r="BE220" i="4"/>
  <c r="T220" i="4"/>
  <c r="R220" i="4"/>
  <c r="P220" i="4"/>
  <c r="BI218" i="4"/>
  <c r="BH218" i="4"/>
  <c r="BG218" i="4"/>
  <c r="BE218" i="4"/>
  <c r="T218" i="4"/>
  <c r="R218" i="4"/>
  <c r="P218" i="4"/>
  <c r="BI216" i="4"/>
  <c r="BH216" i="4"/>
  <c r="BG216" i="4"/>
  <c r="BE216" i="4"/>
  <c r="T216" i="4"/>
  <c r="R216" i="4"/>
  <c r="P216" i="4"/>
  <c r="BI214" i="4"/>
  <c r="BH214" i="4"/>
  <c r="BG214" i="4"/>
  <c r="BE214" i="4"/>
  <c r="T214" i="4"/>
  <c r="R214" i="4"/>
  <c r="P214" i="4"/>
  <c r="BI211" i="4"/>
  <c r="BH211" i="4"/>
  <c r="BG211" i="4"/>
  <c r="BE211" i="4"/>
  <c r="T211" i="4"/>
  <c r="R211" i="4"/>
  <c r="P211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199" i="4"/>
  <c r="BH199" i="4"/>
  <c r="BG199" i="4"/>
  <c r="BE199" i="4"/>
  <c r="T199" i="4"/>
  <c r="R199" i="4"/>
  <c r="P199" i="4"/>
  <c r="BI196" i="4"/>
  <c r="BH196" i="4"/>
  <c r="BG196" i="4"/>
  <c r="BE196" i="4"/>
  <c r="T196" i="4"/>
  <c r="T195" i="4" s="1"/>
  <c r="R196" i="4"/>
  <c r="R195" i="4" s="1"/>
  <c r="P196" i="4"/>
  <c r="P195" i="4"/>
  <c r="BI194" i="4"/>
  <c r="BH194" i="4"/>
  <c r="BG194" i="4"/>
  <c r="BE194" i="4"/>
  <c r="T194" i="4"/>
  <c r="R194" i="4"/>
  <c r="P194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4" i="4"/>
  <c r="BH184" i="4"/>
  <c r="BG184" i="4"/>
  <c r="BE184" i="4"/>
  <c r="T184" i="4"/>
  <c r="R184" i="4"/>
  <c r="P184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69" i="4"/>
  <c r="BH169" i="4"/>
  <c r="BG169" i="4"/>
  <c r="BE169" i="4"/>
  <c r="T169" i="4"/>
  <c r="R169" i="4"/>
  <c r="P169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J141" i="4"/>
  <c r="F140" i="4"/>
  <c r="F138" i="4"/>
  <c r="E136" i="4"/>
  <c r="BI123" i="4"/>
  <c r="BH123" i="4"/>
  <c r="BG123" i="4"/>
  <c r="BE123" i="4"/>
  <c r="BI122" i="4"/>
  <c r="BH122" i="4"/>
  <c r="BG122" i="4"/>
  <c r="BF122" i="4"/>
  <c r="BE122" i="4"/>
  <c r="BI121" i="4"/>
  <c r="BH121" i="4"/>
  <c r="BG121" i="4"/>
  <c r="BF121" i="4"/>
  <c r="BE121" i="4"/>
  <c r="BI120" i="4"/>
  <c r="BH120" i="4"/>
  <c r="BG120" i="4"/>
  <c r="BF120" i="4"/>
  <c r="BE120" i="4"/>
  <c r="BI119" i="4"/>
  <c r="BH119" i="4"/>
  <c r="BG119" i="4"/>
  <c r="BF119" i="4"/>
  <c r="BE119" i="4"/>
  <c r="BI118" i="4"/>
  <c r="BH118" i="4"/>
  <c r="BG118" i="4"/>
  <c r="BF118" i="4"/>
  <c r="BE118" i="4"/>
  <c r="J92" i="4"/>
  <c r="F91" i="4"/>
  <c r="F89" i="4"/>
  <c r="E87" i="4"/>
  <c r="J21" i="4"/>
  <c r="E21" i="4"/>
  <c r="J140" i="4" s="1"/>
  <c r="J20" i="4"/>
  <c r="J18" i="4"/>
  <c r="E18" i="4"/>
  <c r="F92" i="4" s="1"/>
  <c r="J17" i="4"/>
  <c r="J89" i="4"/>
  <c r="E7" i="4"/>
  <c r="E134" i="4"/>
  <c r="J39" i="2"/>
  <c r="J38" i="2"/>
  <c r="AY95" i="1" s="1"/>
  <c r="J37" i="2"/>
  <c r="AX95" i="1" s="1"/>
  <c r="BI297" i="2"/>
  <c r="BH297" i="2"/>
  <c r="BG297" i="2"/>
  <c r="BE297" i="2"/>
  <c r="T297" i="2"/>
  <c r="T296" i="2" s="1"/>
  <c r="R297" i="2"/>
  <c r="R296" i="2" s="1"/>
  <c r="P297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1" i="2"/>
  <c r="BH291" i="2"/>
  <c r="BG291" i="2"/>
  <c r="BE291" i="2"/>
  <c r="T291" i="2"/>
  <c r="R291" i="2"/>
  <c r="P291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0" i="2"/>
  <c r="BH280" i="2"/>
  <c r="BG280" i="2"/>
  <c r="BE280" i="2"/>
  <c r="T280" i="2"/>
  <c r="R280" i="2"/>
  <c r="P280" i="2"/>
  <c r="BI274" i="2"/>
  <c r="BH274" i="2"/>
  <c r="BG274" i="2"/>
  <c r="BE274" i="2"/>
  <c r="T274" i="2"/>
  <c r="R274" i="2"/>
  <c r="P274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7" i="2"/>
  <c r="BH257" i="2"/>
  <c r="BG257" i="2"/>
  <c r="BE257" i="2"/>
  <c r="T257" i="2"/>
  <c r="R257" i="2"/>
  <c r="P257" i="2"/>
  <c r="BI255" i="2"/>
  <c r="BH255" i="2"/>
  <c r="BG255" i="2"/>
  <c r="BE255" i="2"/>
  <c r="T255" i="2"/>
  <c r="R255" i="2"/>
  <c r="P255" i="2"/>
  <c r="BI253" i="2"/>
  <c r="BH253" i="2"/>
  <c r="BG253" i="2"/>
  <c r="BE253" i="2"/>
  <c r="T253" i="2"/>
  <c r="R253" i="2"/>
  <c r="P253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R201" i="2"/>
  <c r="P201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T185" i="2"/>
  <c r="R186" i="2"/>
  <c r="R185" i="2" s="1"/>
  <c r="P186" i="2"/>
  <c r="P185" i="2" s="1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J139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J92" i="2"/>
  <c r="F91" i="2"/>
  <c r="F89" i="2"/>
  <c r="E87" i="2"/>
  <c r="J21" i="2"/>
  <c r="E21" i="2"/>
  <c r="J91" i="2" s="1"/>
  <c r="J20" i="2"/>
  <c r="J18" i="2"/>
  <c r="E18" i="2"/>
  <c r="F139" i="2" s="1"/>
  <c r="J17" i="2"/>
  <c r="J89" i="2"/>
  <c r="E7" i="2"/>
  <c r="E85" i="2" s="1"/>
  <c r="L90" i="1"/>
  <c r="AM90" i="1"/>
  <c r="AM89" i="1"/>
  <c r="L89" i="1"/>
  <c r="AM87" i="1"/>
  <c r="L87" i="1"/>
  <c r="L85" i="1"/>
  <c r="L84" i="1"/>
  <c r="BK288" i="2"/>
  <c r="BK259" i="2"/>
  <c r="BK250" i="2"/>
  <c r="J235" i="2"/>
  <c r="J151" i="2"/>
  <c r="BK219" i="2"/>
  <c r="J162" i="2"/>
  <c r="J169" i="2"/>
  <c r="BK313" i="4"/>
  <c r="BK169" i="4"/>
  <c r="J268" i="4"/>
  <c r="BK166" i="4"/>
  <c r="BK218" i="4"/>
  <c r="BK271" i="4"/>
  <c r="BK178" i="4"/>
  <c r="BK181" i="4"/>
  <c r="J250" i="4"/>
  <c r="BK280" i="4"/>
  <c r="J188" i="4"/>
  <c r="BK214" i="4"/>
  <c r="J280" i="4"/>
  <c r="BK148" i="4"/>
  <c r="J288" i="2"/>
  <c r="J255" i="2"/>
  <c r="BK243" i="2"/>
  <c r="BK232" i="2"/>
  <c r="BK201" i="2"/>
  <c r="J175" i="2"/>
  <c r="J247" i="2"/>
  <c r="J244" i="2"/>
  <c r="J232" i="2"/>
  <c r="BK171" i="2"/>
  <c r="BK145" i="2"/>
  <c r="J239" i="2"/>
  <c r="J227" i="2"/>
  <c r="BK213" i="2"/>
  <c r="J189" i="2"/>
  <c r="BK173" i="2"/>
  <c r="J146" i="2"/>
  <c r="BK169" i="2"/>
  <c r="J234" i="2"/>
  <c r="BK197" i="2"/>
  <c r="BK246" i="2"/>
  <c r="BK175" i="2"/>
  <c r="J305" i="4"/>
  <c r="BK191" i="4"/>
  <c r="J214" i="4"/>
  <c r="J173" i="4"/>
  <c r="BK175" i="4"/>
  <c r="J260" i="4"/>
  <c r="J179" i="4"/>
  <c r="J255" i="4"/>
  <c r="BK156" i="4"/>
  <c r="BK205" i="4"/>
  <c r="BK260" i="4"/>
  <c r="J254" i="4"/>
  <c r="BK152" i="4"/>
  <c r="J192" i="4"/>
  <c r="BK189" i="4"/>
  <c r="BK286" i="2"/>
  <c r="BK248" i="2"/>
  <c r="BK164" i="2"/>
  <c r="J224" i="2"/>
  <c r="BK191" i="2"/>
  <c r="J160" i="2"/>
  <c r="BK166" i="2"/>
  <c r="J193" i="2"/>
  <c r="J325" i="4"/>
  <c r="J245" i="4"/>
  <c r="J156" i="4"/>
  <c r="J177" i="4"/>
  <c r="J275" i="4"/>
  <c r="J148" i="4"/>
  <c r="J258" i="4"/>
  <c r="J216" i="4"/>
  <c r="BK234" i="4"/>
  <c r="J257" i="4"/>
  <c r="BK303" i="4"/>
  <c r="BK235" i="4"/>
  <c r="J147" i="4"/>
  <c r="J201" i="4"/>
  <c r="BK229" i="4"/>
  <c r="BK291" i="2"/>
  <c r="J282" i="2"/>
  <c r="BK274" i="2"/>
  <c r="BK272" i="2"/>
  <c r="BK270" i="2"/>
  <c r="J268" i="2"/>
  <c r="BK264" i="2"/>
  <c r="J262" i="2"/>
  <c r="J259" i="2"/>
  <c r="BK247" i="2"/>
  <c r="J241" i="2"/>
  <c r="BK233" i="2"/>
  <c r="J212" i="2"/>
  <c r="BK179" i="2"/>
  <c r="J155" i="2"/>
  <c r="J245" i="2"/>
  <c r="J233" i="2"/>
  <c r="J177" i="2"/>
  <c r="AS94" i="1"/>
  <c r="BK206" i="2"/>
  <c r="J182" i="2"/>
  <c r="J159" i="2"/>
  <c r="BK218" i="2"/>
  <c r="BK155" i="2"/>
  <c r="BK239" i="2"/>
  <c r="BK223" i="2"/>
  <c r="J178" i="2"/>
  <c r="BK151" i="2"/>
  <c r="BK252" i="4"/>
  <c r="BK201" i="4"/>
  <c r="J271" i="4"/>
  <c r="J321" i="4"/>
  <c r="BK172" i="4"/>
  <c r="BK194" i="4"/>
  <c r="J261" i="4"/>
  <c r="J318" i="4"/>
  <c r="J199" i="4"/>
  <c r="BK182" i="4"/>
  <c r="BK238" i="4"/>
  <c r="BK318" i="4"/>
  <c r="BK203" i="4"/>
  <c r="BK160" i="4"/>
  <c r="BK283" i="2"/>
  <c r="J257" i="2"/>
  <c r="BK245" i="2"/>
  <c r="J230" i="2"/>
  <c r="BK230" i="2"/>
  <c r="J196" i="2"/>
  <c r="BK196" i="2"/>
  <c r="J171" i="2"/>
  <c r="J316" i="4"/>
  <c r="J224" i="4"/>
  <c r="J169" i="4"/>
  <c r="BK255" i="4"/>
  <c r="BK324" i="4"/>
  <c r="BK325" i="4"/>
  <c r="J181" i="4"/>
  <c r="BK278" i="4"/>
  <c r="J238" i="4"/>
  <c r="BK266" i="4"/>
  <c r="J286" i="4"/>
  <c r="BK184" i="4"/>
  <c r="BK216" i="4"/>
  <c r="BK284" i="4"/>
  <c r="J266" i="4"/>
  <c r="J291" i="2"/>
  <c r="BK257" i="2"/>
  <c r="BK244" i="2"/>
  <c r="J204" i="2"/>
  <c r="J206" i="2"/>
  <c r="BK186" i="2"/>
  <c r="BK195" i="2"/>
  <c r="J145" i="2"/>
  <c r="BK261" i="4"/>
  <c r="BK158" i="4"/>
  <c r="BK207" i="4"/>
  <c r="BK254" i="4"/>
  <c r="BK275" i="4"/>
  <c r="J205" i="4"/>
  <c r="J303" i="4"/>
  <c r="J158" i="4"/>
  <c r="J243" i="4"/>
  <c r="J152" i="4"/>
  <c r="J189" i="4"/>
  <c r="BK224" i="4"/>
  <c r="J244" i="4"/>
  <c r="J191" i="4"/>
  <c r="BK196" i="4"/>
  <c r="BK294" i="2"/>
  <c r="J283" i="2"/>
  <c r="BK253" i="2"/>
  <c r="J156" i="2"/>
  <c r="BK222" i="4"/>
  <c r="BK244" i="4"/>
  <c r="J160" i="4"/>
  <c r="J235" i="4"/>
  <c r="BK292" i="4"/>
  <c r="BK192" i="4"/>
  <c r="BK295" i="4"/>
  <c r="J194" i="4"/>
  <c r="J230" i="4"/>
  <c r="J278" i="4"/>
  <c r="BK305" i="4"/>
  <c r="J218" i="4"/>
  <c r="BK220" i="4"/>
  <c r="J222" i="4"/>
  <c r="J211" i="4"/>
  <c r="J294" i="2"/>
  <c r="BK282" i="2"/>
  <c r="J246" i="2"/>
  <c r="J208" i="2"/>
  <c r="BK236" i="2"/>
  <c r="BK204" i="2"/>
  <c r="BK177" i="2"/>
  <c r="J179" i="2"/>
  <c r="J293" i="4"/>
  <c r="BK316" i="4"/>
  <c r="BK321" i="4"/>
  <c r="BK245" i="4"/>
  <c r="BK301" i="4"/>
  <c r="BK268" i="4"/>
  <c r="J175" i="4"/>
  <c r="J172" i="4"/>
  <c r="J182" i="4"/>
  <c r="BK177" i="4"/>
  <c r="J295" i="2"/>
  <c r="J280" i="2"/>
  <c r="J272" i="2"/>
  <c r="BK268" i="2"/>
  <c r="J266" i="2"/>
  <c r="J264" i="2"/>
  <c r="BK261" i="2"/>
  <c r="BK255" i="2"/>
  <c r="BK224" i="2"/>
  <c r="J191" i="2"/>
  <c r="J164" i="2"/>
  <c r="J243" i="2"/>
  <c r="J218" i="2"/>
  <c r="J166" i="2"/>
  <c r="BK241" i="2"/>
  <c r="J236" i="2"/>
  <c r="J223" i="2"/>
  <c r="J197" i="2"/>
  <c r="J181" i="2"/>
  <c r="BK156" i="2"/>
  <c r="BK162" i="2"/>
  <c r="BK237" i="2"/>
  <c r="J201" i="2"/>
  <c r="BK184" i="2"/>
  <c r="BK189" i="2"/>
  <c r="BK170" i="2"/>
  <c r="BK206" i="4"/>
  <c r="J292" i="4"/>
  <c r="J187" i="4"/>
  <c r="J206" i="4"/>
  <c r="J324" i="4"/>
  <c r="J203" i="4"/>
  <c r="BK263" i="4"/>
  <c r="J234" i="4"/>
  <c r="J299" i="4"/>
  <c r="J167" i="4"/>
  <c r="BK258" i="4"/>
  <c r="BK310" i="4"/>
  <c r="BK241" i="4"/>
  <c r="J313" i="4"/>
  <c r="BK257" i="4"/>
  <c r="J220" i="4"/>
  <c r="BK280" i="2"/>
  <c r="J274" i="2"/>
  <c r="J270" i="2"/>
  <c r="BK266" i="2"/>
  <c r="BK262" i="2"/>
  <c r="J261" i="2"/>
  <c r="J253" i="2"/>
  <c r="J237" i="2"/>
  <c r="J213" i="2"/>
  <c r="BK181" i="2"/>
  <c r="BK159" i="2"/>
  <c r="BK235" i="2"/>
  <c r="J173" i="2"/>
  <c r="J153" i="2"/>
  <c r="BK234" i="2"/>
  <c r="J219" i="2"/>
  <c r="J210" i="2"/>
  <c r="J186" i="2"/>
  <c r="BK160" i="2"/>
  <c r="BK178" i="2"/>
  <c r="BK153" i="2"/>
  <c r="BK210" i="2"/>
  <c r="J312" i="4"/>
  <c r="BK299" i="4"/>
  <c r="J184" i="4"/>
  <c r="BK312" i="4"/>
  <c r="BK173" i="4"/>
  <c r="BK273" i="4"/>
  <c r="J196" i="4"/>
  <c r="BK297" i="4"/>
  <c r="BK230" i="4"/>
  <c r="J248" i="4"/>
  <c r="J282" i="4"/>
  <c r="BK286" i="4"/>
  <c r="BK147" i="4"/>
  <c r="BK293" i="4"/>
  <c r="BK188" i="4"/>
  <c r="J248" i="2"/>
  <c r="BK212" i="2"/>
  <c r="BK227" i="2"/>
  <c r="J195" i="2"/>
  <c r="BK193" i="2"/>
  <c r="BK146" i="2"/>
  <c r="J246" i="4"/>
  <c r="J263" i="4"/>
  <c r="J164" i="4"/>
  <c r="J252" i="4"/>
  <c r="BK164" i="4"/>
  <c r="BK250" i="4"/>
  <c r="J301" i="4"/>
  <c r="J241" i="4"/>
  <c r="J284" i="4"/>
  <c r="J310" i="4"/>
  <c r="BK187" i="4"/>
  <c r="J273" i="4"/>
  <c r="BK282" i="4"/>
  <c r="J178" i="4"/>
  <c r="BK295" i="2"/>
  <c r="J286" i="2"/>
  <c r="J250" i="2"/>
  <c r="J184" i="2"/>
  <c r="BK208" i="2"/>
  <c r="BK182" i="2"/>
  <c r="J170" i="2"/>
  <c r="J229" i="4"/>
  <c r="J297" i="4"/>
  <c r="BK179" i="4"/>
  <c r="BK246" i="4"/>
  <c r="J166" i="4"/>
  <c r="J207" i="4"/>
  <c r="BK248" i="4"/>
  <c r="J153" i="4"/>
  <c r="BK211" i="4"/>
  <c r="BK199" i="4"/>
  <c r="BK243" i="4"/>
  <c r="J295" i="4"/>
  <c r="BK153" i="4"/>
  <c r="BK167" i="4"/>
  <c r="J297" i="2" l="1"/>
  <c r="BK327" i="4"/>
  <c r="BK326" i="4" s="1"/>
  <c r="J326" i="4" s="1"/>
  <c r="J114" i="4" s="1"/>
  <c r="T144" i="2"/>
  <c r="P194" i="2"/>
  <c r="P238" i="2"/>
  <c r="T285" i="2"/>
  <c r="T284" i="2"/>
  <c r="T158" i="2"/>
  <c r="BK194" i="2"/>
  <c r="J194" i="2" s="1"/>
  <c r="J103" i="2" s="1"/>
  <c r="R231" i="2"/>
  <c r="R249" i="2"/>
  <c r="R279" i="2"/>
  <c r="BK144" i="2"/>
  <c r="R207" i="2"/>
  <c r="T260" i="2"/>
  <c r="BK207" i="2"/>
  <c r="BK260" i="2"/>
  <c r="J260" i="2" s="1"/>
  <c r="J108" i="2" s="1"/>
  <c r="T279" i="2"/>
  <c r="P171" i="4"/>
  <c r="P204" i="4"/>
  <c r="P144" i="2"/>
  <c r="T194" i="2"/>
  <c r="R238" i="2"/>
  <c r="BK279" i="2"/>
  <c r="J279" i="2" s="1"/>
  <c r="J109" i="2" s="1"/>
  <c r="P146" i="4"/>
  <c r="T198" i="4"/>
  <c r="BK242" i="4"/>
  <c r="J242" i="4" s="1"/>
  <c r="J105" i="4" s="1"/>
  <c r="T207" i="2"/>
  <c r="BK217" i="4"/>
  <c r="J217" i="4" s="1"/>
  <c r="J104" i="4" s="1"/>
  <c r="T262" i="4"/>
  <c r="P158" i="2"/>
  <c r="T188" i="2"/>
  <c r="P231" i="2"/>
  <c r="R260" i="2"/>
  <c r="T146" i="4"/>
  <c r="T217" i="4"/>
  <c r="R247" i="4"/>
  <c r="R283" i="4"/>
  <c r="BK158" i="2"/>
  <c r="J158" i="2"/>
  <c r="J99" i="2" s="1"/>
  <c r="P188" i="2"/>
  <c r="T231" i="2"/>
  <c r="P249" i="2"/>
  <c r="P285" i="2"/>
  <c r="P284" i="2"/>
  <c r="T171" i="4"/>
  <c r="P217" i="4"/>
  <c r="P247" i="4"/>
  <c r="BK274" i="4"/>
  <c r="J274" i="4" s="1"/>
  <c r="J108" i="4" s="1"/>
  <c r="T283" i="4"/>
  <c r="R158" i="2"/>
  <c r="R188" i="2"/>
  <c r="BK231" i="2"/>
  <c r="J231" i="2" s="1"/>
  <c r="J105" i="2" s="1"/>
  <c r="P260" i="2"/>
  <c r="R146" i="4"/>
  <c r="BK198" i="4"/>
  <c r="J198" i="4" s="1"/>
  <c r="J102" i="4" s="1"/>
  <c r="R217" i="4"/>
  <c r="T242" i="4"/>
  <c r="P262" i="4"/>
  <c r="R274" i="4"/>
  <c r="BK291" i="4"/>
  <c r="J291" i="4" s="1"/>
  <c r="J110" i="4" s="1"/>
  <c r="P309" i="4"/>
  <c r="R144" i="2"/>
  <c r="R194" i="2"/>
  <c r="T238" i="2"/>
  <c r="BK285" i="2"/>
  <c r="BK284" i="2" s="1"/>
  <c r="J284" i="2" s="1"/>
  <c r="J110" i="2" s="1"/>
  <c r="BK171" i="4"/>
  <c r="J171" i="4" s="1"/>
  <c r="J99" i="4" s="1"/>
  <c r="BK204" i="4"/>
  <c r="J204" i="4" s="1"/>
  <c r="J103" i="4" s="1"/>
  <c r="BK247" i="4"/>
  <c r="J247" i="4"/>
  <c r="J106" i="4" s="1"/>
  <c r="R262" i="4"/>
  <c r="BK283" i="4"/>
  <c r="J283" i="4"/>
  <c r="J109" i="4" s="1"/>
  <c r="T291" i="4"/>
  <c r="BK188" i="2"/>
  <c r="J188" i="2" s="1"/>
  <c r="J102" i="2" s="1"/>
  <c r="BK238" i="2"/>
  <c r="J238" i="2" s="1"/>
  <c r="J106" i="2" s="1"/>
  <c r="T249" i="2"/>
  <c r="P279" i="2"/>
  <c r="R171" i="4"/>
  <c r="P198" i="4"/>
  <c r="R204" i="4"/>
  <c r="P242" i="4"/>
  <c r="T247" i="4"/>
  <c r="T274" i="4"/>
  <c r="P291" i="4"/>
  <c r="BK309" i="4"/>
  <c r="J309" i="4"/>
  <c r="J111" i="4" s="1"/>
  <c r="T309" i="4"/>
  <c r="BK315" i="4"/>
  <c r="J315" i="4" s="1"/>
  <c r="J113" i="4" s="1"/>
  <c r="R315" i="4"/>
  <c r="R314" i="4" s="1"/>
  <c r="P207" i="2"/>
  <c r="P187" i="2" s="1"/>
  <c r="BK249" i="2"/>
  <c r="J249" i="2"/>
  <c r="J107" i="2" s="1"/>
  <c r="R285" i="2"/>
  <c r="R284" i="2" s="1"/>
  <c r="BK146" i="4"/>
  <c r="J146" i="4"/>
  <c r="J98" i="4" s="1"/>
  <c r="R198" i="4"/>
  <c r="T204" i="4"/>
  <c r="R242" i="4"/>
  <c r="BK262" i="4"/>
  <c r="J262" i="4" s="1"/>
  <c r="J107" i="4" s="1"/>
  <c r="P274" i="4"/>
  <c r="P283" i="4"/>
  <c r="R291" i="4"/>
  <c r="R309" i="4"/>
  <c r="P315" i="4"/>
  <c r="P314" i="4" s="1"/>
  <c r="T315" i="4"/>
  <c r="T314" i="4"/>
  <c r="BK185" i="2"/>
  <c r="J185" i="2"/>
  <c r="J100" i="2" s="1"/>
  <c r="BK195" i="4"/>
  <c r="J195" i="4"/>
  <c r="J100" i="4" s="1"/>
  <c r="BK296" i="2"/>
  <c r="J296" i="2" s="1"/>
  <c r="J112" i="2" s="1"/>
  <c r="BF182" i="4"/>
  <c r="BF192" i="4"/>
  <c r="BF206" i="4"/>
  <c r="BF234" i="4"/>
  <c r="J138" i="4"/>
  <c r="BF179" i="4"/>
  <c r="BF196" i="4"/>
  <c r="BF211" i="4"/>
  <c r="BF218" i="4"/>
  <c r="BF224" i="4"/>
  <c r="BF235" i="4"/>
  <c r="BF261" i="4"/>
  <c r="J91" i="4"/>
  <c r="F141" i="4"/>
  <c r="BF252" i="4"/>
  <c r="BF286" i="4"/>
  <c r="BF299" i="4"/>
  <c r="BF158" i="4"/>
  <c r="BF184" i="4"/>
  <c r="BF191" i="4"/>
  <c r="BF201" i="4"/>
  <c r="BF216" i="4"/>
  <c r="BF250" i="4"/>
  <c r="BF258" i="4"/>
  <c r="BF268" i="4"/>
  <c r="BF282" i="4"/>
  <c r="BF153" i="4"/>
  <c r="BF167" i="4"/>
  <c r="BF175" i="4"/>
  <c r="BF248" i="4"/>
  <c r="BF266" i="4"/>
  <c r="BF295" i="4"/>
  <c r="BF321" i="4"/>
  <c r="BF172" i="4"/>
  <c r="BF178" i="4"/>
  <c r="BF203" i="4"/>
  <c r="BF205" i="4"/>
  <c r="BF207" i="4"/>
  <c r="BF214" i="4"/>
  <c r="BF222" i="4"/>
  <c r="BF230" i="4"/>
  <c r="BF243" i="4"/>
  <c r="BF271" i="4"/>
  <c r="BF297" i="4"/>
  <c r="BF324" i="4"/>
  <c r="BF187" i="4"/>
  <c r="BF188" i="4"/>
  <c r="BF238" i="4"/>
  <c r="BF254" i="4"/>
  <c r="BF275" i="4"/>
  <c r="BF292" i="4"/>
  <c r="BF303" i="4"/>
  <c r="E85" i="4"/>
  <c r="BF148" i="4"/>
  <c r="BF164" i="4"/>
  <c r="BF177" i="4"/>
  <c r="BF257" i="4"/>
  <c r="BF284" i="4"/>
  <c r="BF169" i="4"/>
  <c r="BF173" i="4"/>
  <c r="BF199" i="4"/>
  <c r="BF220" i="4"/>
  <c r="BF244" i="4"/>
  <c r="BF255" i="4"/>
  <c r="BF305" i="4"/>
  <c r="BF310" i="4"/>
  <c r="BF152" i="4"/>
  <c r="BF156" i="4"/>
  <c r="BF194" i="4"/>
  <c r="BF229" i="4"/>
  <c r="BF260" i="4"/>
  <c r="BF263" i="4"/>
  <c r="BF278" i="4"/>
  <c r="BF313" i="4"/>
  <c r="BF325" i="4"/>
  <c r="BF147" i="4"/>
  <c r="BF181" i="4"/>
  <c r="BF189" i="4"/>
  <c r="BF241" i="4"/>
  <c r="BF245" i="4"/>
  <c r="BF246" i="4"/>
  <c r="BF301" i="4"/>
  <c r="BF312" i="4"/>
  <c r="BF316" i="4"/>
  <c r="BF327" i="4"/>
  <c r="BF160" i="4"/>
  <c r="BF166" i="4"/>
  <c r="BF273" i="4"/>
  <c r="BF280" i="4"/>
  <c r="BF293" i="4"/>
  <c r="BF318" i="4"/>
  <c r="BF146" i="2"/>
  <c r="BF151" i="2"/>
  <c r="BF159" i="2"/>
  <c r="F92" i="2"/>
  <c r="E132" i="2"/>
  <c r="BF156" i="2"/>
  <c r="BF162" i="2"/>
  <c r="BF173" i="2"/>
  <c r="BF177" i="2"/>
  <c r="J138" i="2"/>
  <c r="BF153" i="2"/>
  <c r="BF155" i="2"/>
  <c r="BF164" i="2"/>
  <c r="BF181" i="2"/>
  <c r="BF189" i="2"/>
  <c r="BF191" i="2"/>
  <c r="BF193" i="2"/>
  <c r="BF195" i="2"/>
  <c r="BF204" i="2"/>
  <c r="BF208" i="2"/>
  <c r="BF210" i="2"/>
  <c r="BF212" i="2"/>
  <c r="BF213" i="2"/>
  <c r="BF218" i="2"/>
  <c r="BF224" i="2"/>
  <c r="BF227" i="2"/>
  <c r="BF232" i="2"/>
  <c r="BF175" i="2"/>
  <c r="BF197" i="2"/>
  <c r="J136" i="2"/>
  <c r="BF166" i="2"/>
  <c r="BF201" i="2"/>
  <c r="BF233" i="2"/>
  <c r="BF237" i="2"/>
  <c r="BF160" i="2"/>
  <c r="BF170" i="2"/>
  <c r="BF178" i="2"/>
  <c r="BF179" i="2"/>
  <c r="BF182" i="2"/>
  <c r="BF206" i="2"/>
  <c r="BF219" i="2"/>
  <c r="BF235" i="2"/>
  <c r="BF236" i="2"/>
  <c r="BF241" i="2"/>
  <c r="BF243" i="2"/>
  <c r="BF244" i="2"/>
  <c r="BF245" i="2"/>
  <c r="BF247" i="2"/>
  <c r="BF248" i="2"/>
  <c r="BF272" i="2"/>
  <c r="BF145" i="2"/>
  <c r="BF169" i="2"/>
  <c r="BF171" i="2"/>
  <c r="BF184" i="2"/>
  <c r="BF186" i="2"/>
  <c r="BF196" i="2"/>
  <c r="BF223" i="2"/>
  <c r="BF230" i="2"/>
  <c r="BF234" i="2"/>
  <c r="BF239" i="2"/>
  <c r="BF246" i="2"/>
  <c r="BF250" i="2"/>
  <c r="BF253" i="2"/>
  <c r="BF255" i="2"/>
  <c r="BF257" i="2"/>
  <c r="BF259" i="2"/>
  <c r="BF261" i="2"/>
  <c r="BF262" i="2"/>
  <c r="BF264" i="2"/>
  <c r="BF266" i="2"/>
  <c r="BF268" i="2"/>
  <c r="BF270" i="2"/>
  <c r="BF274" i="2"/>
  <c r="BF280" i="2"/>
  <c r="BF282" i="2"/>
  <c r="BF283" i="2"/>
  <c r="BF286" i="2"/>
  <c r="BF288" i="2"/>
  <c r="BF291" i="2"/>
  <c r="BF294" i="2"/>
  <c r="BF295" i="2"/>
  <c r="BF297" i="2"/>
  <c r="F35" i="2"/>
  <c r="AZ95" i="1" s="1"/>
  <c r="F35" i="4"/>
  <c r="AZ96" i="1" s="1"/>
  <c r="J35" i="2"/>
  <c r="AV95" i="1" s="1"/>
  <c r="F39" i="4"/>
  <c r="BD96" i="1" s="1"/>
  <c r="F39" i="2"/>
  <c r="BD95" i="1" s="1"/>
  <c r="J35" i="4"/>
  <c r="AV96" i="1" s="1"/>
  <c r="F38" i="2"/>
  <c r="BC95" i="1" s="1"/>
  <c r="F37" i="4"/>
  <c r="BB96" i="1" s="1"/>
  <c r="F37" i="2"/>
  <c r="BB95" i="1" s="1"/>
  <c r="F38" i="4"/>
  <c r="BC96" i="1" s="1"/>
  <c r="BK187" i="2" l="1"/>
  <c r="J187" i="2" s="1"/>
  <c r="J101" i="2" s="1"/>
  <c r="R143" i="2"/>
  <c r="P145" i="4"/>
  <c r="BK143" i="2"/>
  <c r="J143" i="2" s="1"/>
  <c r="J97" i="2" s="1"/>
  <c r="J285" i="2"/>
  <c r="J111" i="2" s="1"/>
  <c r="J207" i="2"/>
  <c r="J104" i="2" s="1"/>
  <c r="J144" i="2"/>
  <c r="J98" i="2" s="1"/>
  <c r="T187" i="2"/>
  <c r="R145" i="4"/>
  <c r="P143" i="2"/>
  <c r="P142" i="2" s="1"/>
  <c r="AU95" i="1" s="1"/>
  <c r="R197" i="4"/>
  <c r="T145" i="4"/>
  <c r="T197" i="4"/>
  <c r="P197" i="4"/>
  <c r="P144" i="4"/>
  <c r="AU96" i="1" s="1"/>
  <c r="R187" i="2"/>
  <c r="R142" i="2" s="1"/>
  <c r="T143" i="2"/>
  <c r="BK145" i="4"/>
  <c r="J145" i="4"/>
  <c r="J97" i="4" s="1"/>
  <c r="BK197" i="4"/>
  <c r="J197" i="4" s="1"/>
  <c r="J101" i="4" s="1"/>
  <c r="BK314" i="4"/>
  <c r="J314" i="4" s="1"/>
  <c r="J112" i="4" s="1"/>
  <c r="BK142" i="2"/>
  <c r="J142" i="2" s="1"/>
  <c r="J96" i="2" s="1"/>
  <c r="J30" i="2" s="1"/>
  <c r="J121" i="2" s="1"/>
  <c r="BF121" i="2" s="1"/>
  <c r="J36" i="2" s="1"/>
  <c r="AW95" i="1" s="1"/>
  <c r="AT95" i="1" s="1"/>
  <c r="BB94" i="1"/>
  <c r="W31" i="1" s="1"/>
  <c r="BD94" i="1"/>
  <c r="W33" i="1" s="1"/>
  <c r="BC94" i="1"/>
  <c r="AY94" i="1" s="1"/>
  <c r="AZ94" i="1"/>
  <c r="W29" i="1" s="1"/>
  <c r="T142" i="2" l="1"/>
  <c r="T144" i="4"/>
  <c r="R144" i="4"/>
  <c r="BK144" i="4"/>
  <c r="J144" i="4" s="1"/>
  <c r="J96" i="4" s="1"/>
  <c r="J30" i="4" s="1"/>
  <c r="AU94" i="1"/>
  <c r="J115" i="2"/>
  <c r="J123" i="2" s="1"/>
  <c r="AX94" i="1"/>
  <c r="F36" i="2"/>
  <c r="BA95" i="1" s="1"/>
  <c r="W32" i="1"/>
  <c r="AV94" i="1"/>
  <c r="AK29" i="1" s="1"/>
  <c r="J123" i="4" l="1"/>
  <c r="J117" i="4" s="1"/>
  <c r="J31" i="4" s="1"/>
  <c r="J32" i="4" s="1"/>
  <c r="AG96" i="1" s="1"/>
  <c r="J31" i="2"/>
  <c r="J32" i="2" s="1"/>
  <c r="AG95" i="1" s="1"/>
  <c r="BF123" i="4" l="1"/>
  <c r="J36" i="4" s="1"/>
  <c r="AW96" i="1" s="1"/>
  <c r="AT96" i="1" s="1"/>
  <c r="J125" i="4"/>
  <c r="J41" i="4"/>
  <c r="AN95" i="1"/>
  <c r="J41" i="2"/>
  <c r="AN96" i="1"/>
  <c r="F36" i="4"/>
  <c r="BA96" i="1" s="1"/>
  <c r="BA94" i="1" s="1"/>
  <c r="W30" i="1" s="1"/>
  <c r="AW94" i="1" l="1"/>
  <c r="AK30" i="1" s="1"/>
  <c r="AG94" i="1"/>
  <c r="AK26" i="1" s="1"/>
  <c r="AK35" i="1" l="1"/>
  <c r="AT94" i="1"/>
  <c r="AN94" i="1" l="1"/>
</calcChain>
</file>

<file path=xl/sharedStrings.xml><?xml version="1.0" encoding="utf-8"?>
<sst xmlns="http://schemas.openxmlformats.org/spreadsheetml/2006/main" count="4646" uniqueCount="643">
  <si>
    <t>Export Komplet</t>
  </si>
  <si>
    <t/>
  </si>
  <si>
    <t>2.0</t>
  </si>
  <si>
    <t>False</t>
  </si>
  <si>
    <t>{d594ffd0-28ec-4c82-91cd-8c7bf53ed253}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</si>
  <si>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</si>
  <si>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</si>
  <si>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</si>
  <si>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</si>
  <si>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</si>
  <si>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</si>
  <si>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</si>
  <si>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</si>
  <si>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BSK21-27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</si>
  <si>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</si>
  <si>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</si>
  <si>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SOŠ chemická, Vlčie hrdlo 50, Bratislava - oprava laboratórií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</si>
  <si>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</si>
  <si>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</si>
  <si>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</si>
  <si>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</si>
  <si>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</si>
  <si>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</si>
  <si>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</si>
  <si>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SOŠ chemická, Vlčie hrdlo 50, Bratislava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</si>
  <si>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</si>
  <si>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</si>
  <si>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</si>
  <si>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</si>
  <si>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</si>
  <si>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</si>
  <si>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</si>
  <si>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</si>
  <si>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</si>
  <si>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</si>
  <si>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</si>
  <si>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</si>
  <si>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</si>
  <si>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</si>
  <si>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</si>
  <si>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</si>
  <si>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</si>
  <si>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</si>
  <si>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</si>
  <si>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</si>
  <si>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</si>
  <si>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</si>
  <si>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</si>
  <si>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</si>
  <si>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</si>
  <si>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</si>
  <si>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</si>
  <si>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</si>
  <si>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</si>
  <si>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</si>
  <si>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</si>
  <si>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</si>
  <si>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</si>
  <si>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</si>
  <si>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</si>
  <si>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</si>
  <si>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</si>
  <si>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</si>
  <si>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</si>
  <si>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</si>
  <si>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</si>
  <si>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</si>
  <si>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</si>
  <si>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</si>
  <si>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</si>
  <si>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</si>
  <si>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</si>
  <si>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</si>
  <si>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</si>
  <si>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</si>
  <si>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</si>
  <si>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</si>
  <si>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</si>
  <si>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Lekárenské laboratórium</t>
  </si>
  <si>
    <t>STA</t>
  </si>
  <si>
    <t>1</t>
  </si>
  <si>
    <t>{3f491fec-840b-46a7-af18-1714014b11d1}</t>
  </si>
  <si>
    <t>02</t>
  </si>
  <si>
    <t>Laboratórium analytické - veľké</t>
  </si>
  <si>
    <t>{62f06515-3e83-49fe-83e4-43f72636b2dc}</t>
  </si>
  <si>
    <t>pp</t>
  </si>
  <si>
    <t>41,777</t>
  </si>
  <si>
    <t>2</t>
  </si>
  <si>
    <t>DN50kan</t>
  </si>
  <si>
    <t>9</t>
  </si>
  <si>
    <t>KRYCÍ LIST ROZPOČTU</t>
  </si>
  <si>
    <t>D20voda</t>
  </si>
  <si>
    <t>34,3</t>
  </si>
  <si>
    <t>malba</t>
  </si>
  <si>
    <t>82,697</t>
  </si>
  <si>
    <t>DN63kan</t>
  </si>
  <si>
    <t>7,5</t>
  </si>
  <si>
    <t>Objekt:</t>
  </si>
  <si>
    <t>01 - Lekárenské laboratórium</t>
  </si>
  <si>
    <t>SOŠ chemická, Bratislava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</si>
  <si>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</si>
  <si>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</si>
  <si>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</si>
  <si>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</si>
  <si>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</si>
  <si>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</si>
  <si>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</si>
  <si>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</si>
  <si>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</si>
  <si>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</si>
  <si>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</si>
  <si>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</si>
  <si>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</si>
  <si>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</si>
  <si>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</si>
  <si>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zariaďovacie predmety</t>
  </si>
  <si>
    <t xml:space="preserve">    769 - Montáže vzduchotechnických zariadení</t>
  </si>
  <si>
    <t xml:space="preserve">    771 - Podlahy z dlaždíc</t>
  </si>
  <si>
    <t xml:space="preserve">    784 - Maľby</t>
  </si>
  <si>
    <t xml:space="preserve">    787 - Zasklievanie</t>
  </si>
  <si>
    <t>M - Práce a dodávky M</t>
  </si>
  <si>
    <t xml:space="preserve">    21-M - Elektromontáže</t>
  </si>
  <si>
    <t>OST - Ostatné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</si>
  <si>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</si>
  <si>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</si>
  <si>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</si>
  <si>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</si>
  <si>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</si>
  <si>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</si>
  <si>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</si>
  <si>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</si>
  <si>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</si>
  <si>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</si>
  <si>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</si>
  <si>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</si>
  <si>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</si>
  <si>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</si>
  <si>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</si>
  <si>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</si>
  <si>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</si>
  <si>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</si>
  <si>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</si>
  <si>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</si>
  <si>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</si>
  <si>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</si>
  <si>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</si>
  <si>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</si>
  <si>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</si>
  <si>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</si>
  <si>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</si>
  <si>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</si>
  <si>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612401191.S</t>
  </si>
  <si>
    <t>Omietka jednotlivých malých plôch vnútorných stien akoukoľvek maltou do 0, 09 m2</t>
  </si>
  <si>
    <t>ks</t>
  </si>
  <si>
    <t>4</t>
  </si>
  <si>
    <t>898336116</t>
  </si>
  <si>
    <t>612403399.S</t>
  </si>
  <si>
    <t>Hrubá výplň rýh na stenách akoukoľvek maltou, akejkoľvek šírky ryhy</t>
  </si>
  <si>
    <t>m2</t>
  </si>
  <si>
    <t>-1972014721</t>
  </si>
  <si>
    <t>VV</t>
  </si>
  <si>
    <t>2*0,15*7           "ryhy po sprch. stienk.</t>
  </si>
  <si>
    <t>3,7*0,15           "ZT</t>
  </si>
  <si>
    <t>35*0,04             "El</t>
  </si>
  <si>
    <t>Súčet</t>
  </si>
  <si>
    <t>3</t>
  </si>
  <si>
    <t>612423531.S</t>
  </si>
  <si>
    <t>Omietka rýh v stenách maltou vápennou šírky ryhy do 150 mm omietkou štukovou</t>
  </si>
  <si>
    <t>1754346336</t>
  </si>
  <si>
    <t>4,055</t>
  </si>
  <si>
    <t>5</t>
  </si>
  <si>
    <t>632001051.S</t>
  </si>
  <si>
    <t>Zhotovenie jednonásobného penetračného náteru pre potery a stierky</t>
  </si>
  <si>
    <t>2002700747</t>
  </si>
  <si>
    <t>M</t>
  </si>
  <si>
    <t>585520001900</t>
  </si>
  <si>
    <t>Penetračný náter na báze disperzie BAUMIT Grund, pre samonivelizačné potery a sierky, 25 kg</t>
  </si>
  <si>
    <t>kg</t>
  </si>
  <si>
    <t>8</t>
  </si>
  <si>
    <t>935671744</t>
  </si>
  <si>
    <t>7</t>
  </si>
  <si>
    <t>632450295</t>
  </si>
  <si>
    <t>Cementová samonivelizačná stierka BAUMIT Nivello 30, triedy CT-C25-F5, hr. 5 mm</t>
  </si>
  <si>
    <t>1444262767</t>
  </si>
  <si>
    <t>Ostatné konštrukcie a práce-búranie</t>
  </si>
  <si>
    <t>941955002.S</t>
  </si>
  <si>
    <t>Lešenie ľahké pracovné pomocné s výškou lešeňovej podlahy nad 1,20 do 1,90 m</t>
  </si>
  <si>
    <t>731138465</t>
  </si>
  <si>
    <t>952901111.S</t>
  </si>
  <si>
    <t>Vyčistenie budov pri výške podlaží do 4 m</t>
  </si>
  <si>
    <t>-889543693</t>
  </si>
  <si>
    <t>10</t>
  </si>
  <si>
    <t>962031132.S</t>
  </si>
  <si>
    <t>Búranie priečok alebo vybúranie otvorov plochy nad 4 m2 z tehál pálených, plných alebo dutých hr. do 150 mm,  -0,19600t</t>
  </si>
  <si>
    <t>1260111999</t>
  </si>
  <si>
    <t>1,2*2*7+1*0,12*7         "sprchové kúty</t>
  </si>
  <si>
    <t>11</t>
  </si>
  <si>
    <t>965044201.S</t>
  </si>
  <si>
    <t>Brúsenie existujúcich betónových podláh, zbrúsenie hrúbky do 3 mm -0,00600t</t>
  </si>
  <si>
    <t>2069370231</t>
  </si>
  <si>
    <t>12</t>
  </si>
  <si>
    <t>965081712.S</t>
  </si>
  <si>
    <t>Búranie dlažieb, bez podklad. lôžka z xylolit., alebo keramických dlaždíc hr. do 10 mm,  -0,02000t</t>
  </si>
  <si>
    <t>1072100938</t>
  </si>
  <si>
    <t>6,18*6,76</t>
  </si>
  <si>
    <t>13</t>
  </si>
  <si>
    <t>969011121.S</t>
  </si>
  <si>
    <t>Vybúranie vodovodného vedenia DN do 52 mm,  -0,01300t</t>
  </si>
  <si>
    <t>m</t>
  </si>
  <si>
    <t>1733857251</t>
  </si>
  <si>
    <t>14</t>
  </si>
  <si>
    <t>969021111.S</t>
  </si>
  <si>
    <t>Vybúranie kanalizačného potrubia DN do 100 mm,  -0,03700t</t>
  </si>
  <si>
    <t>-1789196269</t>
  </si>
  <si>
    <t>15</t>
  </si>
  <si>
    <t>974031154.S</t>
  </si>
  <si>
    <t>Vysekávanie rýh v akomkoľvek murive tehlovom na akúkoľvek maltu do hĺbky 100 mm a š. do 150 mm,  -0,02700t</t>
  </si>
  <si>
    <t>1499032375</t>
  </si>
  <si>
    <t>1,2+2,5</t>
  </si>
  <si>
    <t>16</t>
  </si>
  <si>
    <t>974032830.S</t>
  </si>
  <si>
    <t>Vyrezanie rýh frézovaním v murive z plných pálených tehál hĺbky 20 mm, š. 40 mm -0,00144t</t>
  </si>
  <si>
    <t>1327319883</t>
  </si>
  <si>
    <t>35              "pre EL"</t>
  </si>
  <si>
    <t>17</t>
  </si>
  <si>
    <t>974042554.S</t>
  </si>
  <si>
    <t>Vysekanie rýh v betónovej dlažbe do hĺbky 100 mm a šírky do 150 mm,  -0,03300t</t>
  </si>
  <si>
    <t>-1666159632</t>
  </si>
  <si>
    <t>4,5+1,5+1,5</t>
  </si>
  <si>
    <t>18</t>
  </si>
  <si>
    <t>979011111.S</t>
  </si>
  <si>
    <t>Zvislá doprava sutiny a vybúraných hmôt za prvé podlažie nad alebo pod základným podlažím</t>
  </si>
  <si>
    <t>t</t>
  </si>
  <si>
    <t>-368658656</t>
  </si>
  <si>
    <t>19</t>
  </si>
  <si>
    <t>979081111.S</t>
  </si>
  <si>
    <t>Odvoz sutiny a vybúraných hmôt na skládku do 1 km</t>
  </si>
  <si>
    <t>409328944</t>
  </si>
  <si>
    <t>979081121.S</t>
  </si>
  <si>
    <t>Odvoz sutiny a vybúraných hmôt na skládku za každý ďalší 1 km</t>
  </si>
  <si>
    <t>-2049382535</t>
  </si>
  <si>
    <t>5,089*24 'Prepočítané koeficientom množstva</t>
  </si>
  <si>
    <t>21</t>
  </si>
  <si>
    <t>979082111.S</t>
  </si>
  <si>
    <t>Vnútrostavenisková doprava sutiny a vybúraných hmôt do 10 m</t>
  </si>
  <si>
    <t>-2079082149</t>
  </si>
  <si>
    <t>22</t>
  </si>
  <si>
    <t>979082121.S</t>
  </si>
  <si>
    <t>Vnútrostavenisková doprava sutiny a vybúraných hmôt za každých ďalších 5 m</t>
  </si>
  <si>
    <t>-5678660</t>
  </si>
  <si>
    <t>5,089*8 'Prepočítané koeficientom množstva</t>
  </si>
  <si>
    <t>23</t>
  </si>
  <si>
    <t>979089012.S</t>
  </si>
  <si>
    <t>Poplatok za skladovanie - betón, tehly, dlaždice (17 01) ostatné</t>
  </si>
  <si>
    <t>1315147381</t>
  </si>
  <si>
    <t>99</t>
  </si>
  <si>
    <t>Presun hmôt HSV</t>
  </si>
  <si>
    <t>24</t>
  </si>
  <si>
    <t>999281111.S</t>
  </si>
  <si>
    <t>Presun hmôt pre opravy a údržbu objektov vrátane vonkajších plášťov výšky do 25 m</t>
  </si>
  <si>
    <t>523708418</t>
  </si>
  <si>
    <t>PSV</t>
  </si>
  <si>
    <t>Práce a dodávky PSV</t>
  </si>
  <si>
    <t>713</t>
  </si>
  <si>
    <t>Izolácie tepelné</t>
  </si>
  <si>
    <t>25</t>
  </si>
  <si>
    <t>713482111.S</t>
  </si>
  <si>
    <t>Montáž trubíc z PE, hr.do 10 mm,vnút.priemer do 38 mm</t>
  </si>
  <si>
    <t>1460482625</t>
  </si>
  <si>
    <t>26</t>
  </si>
  <si>
    <t>283310001500.S</t>
  </si>
  <si>
    <t>Izolačná PE trubica dxhr. 28x9 mm, nadrezaná, na izolovanie rozvodov vody, kúrenia, zdravotechniky</t>
  </si>
  <si>
    <t>32</t>
  </si>
  <si>
    <t>390178725</t>
  </si>
  <si>
    <t>34,3*1,02 'Prepočítané koeficientom množstva</t>
  </si>
  <si>
    <t>27</t>
  </si>
  <si>
    <t>998713202.S</t>
  </si>
  <si>
    <t>Presun hmôt pre izolácie tepelné v objektoch výšky nad 6 m do 12 m</t>
  </si>
  <si>
    <t>%</t>
  </si>
  <si>
    <t>267496899</t>
  </si>
  <si>
    <t>721</t>
  </si>
  <si>
    <t>Zdravotech. vnútorná kanalizácia</t>
  </si>
  <si>
    <t>28</t>
  </si>
  <si>
    <t>720....p</t>
  </si>
  <si>
    <t>Identifikácia rozvodov ZT, pre optimálne napojenie/uzatvorenie prípojok</t>
  </si>
  <si>
    <t>hod</t>
  </si>
  <si>
    <t>140813101</t>
  </si>
  <si>
    <t>29</t>
  </si>
  <si>
    <t>721170906.S</t>
  </si>
  <si>
    <t>Oprava odpadového potrubia novodurového vsadenie odbočky do potrubia D 63 mm</t>
  </si>
  <si>
    <t>451404605</t>
  </si>
  <si>
    <t>30</t>
  </si>
  <si>
    <t>721173205.S</t>
  </si>
  <si>
    <t>Potrubie z PVC - U odpadné pripájacie D 50 mm</t>
  </si>
  <si>
    <t>-1282326259</t>
  </si>
  <si>
    <t>4*(2)               "stoly</t>
  </si>
  <si>
    <t>1            "k digestoru</t>
  </si>
  <si>
    <t>31</t>
  </si>
  <si>
    <t>721173206.S</t>
  </si>
  <si>
    <t>Potrubie z PVC - U odpadné pripájacie D 63 mm</t>
  </si>
  <si>
    <t>439809922</t>
  </si>
  <si>
    <t>5,5+2              "prívod k stolom+k digestoru</t>
  </si>
  <si>
    <t>721290111.S</t>
  </si>
  <si>
    <t>Ostatné - skúška tesnosti kanalizácie v objektoch vodou do DN 125</t>
  </si>
  <si>
    <t>1130504033</t>
  </si>
  <si>
    <t>DN50kan+DN63kan</t>
  </si>
  <si>
    <t>33</t>
  </si>
  <si>
    <t>998721202.S</t>
  </si>
  <si>
    <t>Presun hmôt pre vnútornú kanalizáciu v objektoch výšky nad 6 do 12 m</t>
  </si>
  <si>
    <t>1889387861</t>
  </si>
  <si>
    <t>722</t>
  </si>
  <si>
    <t>Zdravotechnika - vnútorný vodovod</t>
  </si>
  <si>
    <t>34</t>
  </si>
  <si>
    <t>722130801.S</t>
  </si>
  <si>
    <t>Demontáž potrubia z oceľových rúrok závitových do DN 25,  -0,00213t</t>
  </si>
  <si>
    <t>1522837686</t>
  </si>
  <si>
    <t>35</t>
  </si>
  <si>
    <t>722130901.S</t>
  </si>
  <si>
    <t>Oprava vodovodného potrubia závitového zazátkovanie vývodu</t>
  </si>
  <si>
    <t>1962254751</t>
  </si>
  <si>
    <t>6*2</t>
  </si>
  <si>
    <t>36</t>
  </si>
  <si>
    <t>722131911.S</t>
  </si>
  <si>
    <t>Oprava vodovodného potrubia závitového vsadenie odbočky do potrubia DN 15</t>
  </si>
  <si>
    <t>1924902451</t>
  </si>
  <si>
    <t>37</t>
  </si>
  <si>
    <t>722171132.S</t>
  </si>
  <si>
    <t>Potrubie plasthliníkové D 20 mm</t>
  </si>
  <si>
    <t>158225840</t>
  </si>
  <si>
    <t>4*2*(2)              "v stole S+T</t>
  </si>
  <si>
    <t>(1,5*2+1,2+1,5+1+1,2)*2                 "S+T"</t>
  </si>
  <si>
    <t>2,5                 "dig.</t>
  </si>
  <si>
    <t>38</t>
  </si>
  <si>
    <t>722190901.S</t>
  </si>
  <si>
    <t>Uzatvorenie alebo otvorenie vodovodného potrubia</t>
  </si>
  <si>
    <t>750275032</t>
  </si>
  <si>
    <t>39</t>
  </si>
  <si>
    <t>722221010.S</t>
  </si>
  <si>
    <t>Montáž guľového kohúta závitového priameho pre vodu G 1/2</t>
  </si>
  <si>
    <t>947767410</t>
  </si>
  <si>
    <t>2*(2)        "stoly T+S</t>
  </si>
  <si>
    <t>1           "digestor</t>
  </si>
  <si>
    <t>40</t>
  </si>
  <si>
    <t>551110004900.S</t>
  </si>
  <si>
    <t>Guľový uzáver pre vodu 1/2", niklovaná mosadz</t>
  </si>
  <si>
    <t>2097238252</t>
  </si>
  <si>
    <t>41</t>
  </si>
  <si>
    <t>722290226.S</t>
  </si>
  <si>
    <t>Tlaková skúška vodovodného potrubia závitového do DN 50</t>
  </si>
  <si>
    <t>-1497203535</t>
  </si>
  <si>
    <t>42</t>
  </si>
  <si>
    <t>722290234.S</t>
  </si>
  <si>
    <t>Prepláchnutie a dezinfekcia vodovodného potrubia do DN 80</t>
  </si>
  <si>
    <t>-2138376720</t>
  </si>
  <si>
    <t>43</t>
  </si>
  <si>
    <t>998722202.S</t>
  </si>
  <si>
    <t>Presun hmôt pre vnútorný vodovod v objektoch výšky nad 6 do 12 m</t>
  </si>
  <si>
    <t>1254813956</t>
  </si>
  <si>
    <t>725</t>
  </si>
  <si>
    <t>Zdravotechnika - zariaďovacie predmety</t>
  </si>
  <si>
    <t>44</t>
  </si>
  <si>
    <t>725210821.S</t>
  </si>
  <si>
    <t>Demontáž umývadiel alebo umývadielok bez výtokovej armatúry,  -0,01946t</t>
  </si>
  <si>
    <t>súb.</t>
  </si>
  <si>
    <t>-274898964</t>
  </si>
  <si>
    <t>45</t>
  </si>
  <si>
    <t>725590812.S</t>
  </si>
  <si>
    <t>Vnútrostaveniskové premiestnenie vybúraných hmôt zariaďovacích predmetov vodorovne do 100 m z budov s výš. do 12 m</t>
  </si>
  <si>
    <t>691746043</t>
  </si>
  <si>
    <t>46</t>
  </si>
  <si>
    <t>725820810.S</t>
  </si>
  <si>
    <t>Demontáž batérie drezovej, umývadlovej nástennej,  -0,0026t</t>
  </si>
  <si>
    <t>-1637174099</t>
  </si>
  <si>
    <t>47</t>
  </si>
  <si>
    <t>725840870.S</t>
  </si>
  <si>
    <t>Demontáž batérie vaňovej, sprchovej nástennej,  -0,00225t</t>
  </si>
  <si>
    <t>-1405798073</t>
  </si>
  <si>
    <t>48</t>
  </si>
  <si>
    <t>725840873.S</t>
  </si>
  <si>
    <t>Demontáž príslušenstva pre sprchové batérie, držiak na sprchu,  -0,00113t</t>
  </si>
  <si>
    <t>-1309751558</t>
  </si>
  <si>
    <t>49</t>
  </si>
  <si>
    <t>998725202.S</t>
  </si>
  <si>
    <t>Presun hmôt pre zariaďovacie predmety v objektoch výšky nad 6 do 12 m</t>
  </si>
  <si>
    <t>690472923</t>
  </si>
  <si>
    <t>769</t>
  </si>
  <si>
    <t>Montáže vzduchotechnických zariadení</t>
  </si>
  <si>
    <t>50</t>
  </si>
  <si>
    <t>769021000...2</t>
  </si>
  <si>
    <t>Utesnenie otvoru v jestvujúcej pevnej izolačnej výplni okna okolo prestupu potrubia DN160mm</t>
  </si>
  <si>
    <t>kus</t>
  </si>
  <si>
    <t>-93620247</t>
  </si>
  <si>
    <t>51</t>
  </si>
  <si>
    <t>769021006...1</t>
  </si>
  <si>
    <t>Montáž spiro potrubia DN 160-180mm, vrátane dodávky spojok a závesov</t>
  </si>
  <si>
    <t>-1222366615</t>
  </si>
  <si>
    <t>2*2+2</t>
  </si>
  <si>
    <t>52</t>
  </si>
  <si>
    <t>429810000500.S</t>
  </si>
  <si>
    <t>Potrubie kruhové spiro DN 160, dĺžka 1000 mm</t>
  </si>
  <si>
    <t>2107383699</t>
  </si>
  <si>
    <t>53</t>
  </si>
  <si>
    <t>769021322.S</t>
  </si>
  <si>
    <t>Montáž kolena 90° na spiro potrubie DN 160-250</t>
  </si>
  <si>
    <t>1053641505</t>
  </si>
  <si>
    <t>54</t>
  </si>
  <si>
    <t>429850008100.S</t>
  </si>
  <si>
    <t>Koleno 90˚ DN 160 pre kruhové spiro potrubie</t>
  </si>
  <si>
    <t>154075597</t>
  </si>
  <si>
    <t>55</t>
  </si>
  <si>
    <t>769035093.S</t>
  </si>
  <si>
    <t>Montáž krycej mriežky kruhovej do priemeru 160 mm</t>
  </si>
  <si>
    <t>-965222547</t>
  </si>
  <si>
    <t>56</t>
  </si>
  <si>
    <t>429720209300</t>
  </si>
  <si>
    <t>Mriežka krycia kruhová hliníková, priemer 160 mm, z vnútornej strany je kovová sieťka proti hmyzu</t>
  </si>
  <si>
    <t>-1168988740</t>
  </si>
  <si>
    <t>57</t>
  </si>
  <si>
    <t>998769203</t>
  </si>
  <si>
    <t>Presun hmôt pre montáž vzduchotechnických zariadení v stavbe (objekte) výšky nad 7 do 24 m</t>
  </si>
  <si>
    <t>-1037229417</t>
  </si>
  <si>
    <t>771</t>
  </si>
  <si>
    <t>Podlahy z dlaždíc</t>
  </si>
  <si>
    <t>58</t>
  </si>
  <si>
    <t>77141500.1</t>
  </si>
  <si>
    <t>Montáž soklíkov z obkladačiek keramických hutných mrazuvzdorných Gres, v.100mm  do tmelu flexibilného</t>
  </si>
  <si>
    <t>-1563620288</t>
  </si>
  <si>
    <t>2*(6,18+6,76)-0,8*2+2*0,2*2</t>
  </si>
  <si>
    <t>kersokel</t>
  </si>
  <si>
    <t>59</t>
  </si>
  <si>
    <t>59774002</t>
  </si>
  <si>
    <t xml:space="preserve">Soklová tvarovka - dlaždice keramické GRES, mrazuvzdorné, protišmykové </t>
  </si>
  <si>
    <t>-755423456</t>
  </si>
  <si>
    <t>25,08*1,05 'Prepočítané koeficientom množstva</t>
  </si>
  <si>
    <t>60</t>
  </si>
  <si>
    <t>771576100.1</t>
  </si>
  <si>
    <t>Montáž podláh z dlaždíc keramických do tmelu flexibilného mrazuvzdorného, vrátane špárovania, tmelenia rohov a kútov, komplet, vytvorenie a výplň dilatácií</t>
  </si>
  <si>
    <t>827609581</t>
  </si>
  <si>
    <t>61</t>
  </si>
  <si>
    <t>59774000</t>
  </si>
  <si>
    <t>Dlaždice keramické 600x600mm, GRES, mrazuvzdorné, protišmykové R10, kyselinovzdorné</t>
  </si>
  <si>
    <t>-1266024050</t>
  </si>
  <si>
    <t>41,777*1,03 'Prepočítané koeficientom množstva</t>
  </si>
  <si>
    <t>62</t>
  </si>
  <si>
    <t>998771202.S</t>
  </si>
  <si>
    <t>Presun hmôt pre podlahy z dlaždíc v objektoch výšky nad 6 do 12 m</t>
  </si>
  <si>
    <t>-655216190</t>
  </si>
  <si>
    <t>784</t>
  </si>
  <si>
    <t>Maľby</t>
  </si>
  <si>
    <t>63</t>
  </si>
  <si>
    <t>784410010.S</t>
  </si>
  <si>
    <t>Oblepenie vypínačov, zásuviek páskou výšky do 3,80 m</t>
  </si>
  <si>
    <t>1795490899</t>
  </si>
  <si>
    <t>64</t>
  </si>
  <si>
    <t>784410030.S</t>
  </si>
  <si>
    <t>Oblepenie soklov, stykov, okrajov a iných zariadení, výšky miestnosti do 3,80 m</t>
  </si>
  <si>
    <t>2086842740</t>
  </si>
  <si>
    <t>2*(6,18+6,76+0,2*2*3)</t>
  </si>
  <si>
    <t>65</t>
  </si>
  <si>
    <t>784410100.S</t>
  </si>
  <si>
    <t>Penetrovanie jednonásobné jemnozrnných podkladov výšky do 3,80 m</t>
  </si>
  <si>
    <t>-566112414</t>
  </si>
  <si>
    <t>66</t>
  </si>
  <si>
    <t>784410500.S</t>
  </si>
  <si>
    <t>Prebrúsenie a oprášenie jemnozrnných povrchov výšky do 3,80 m</t>
  </si>
  <si>
    <t>10049235</t>
  </si>
  <si>
    <t>67</t>
  </si>
  <si>
    <t>784410600.S</t>
  </si>
  <si>
    <t>Vyrovnanie trhlín a nerovností na jemnozrnných povrchoch výšky do 3,80 m</t>
  </si>
  <si>
    <t>-779634487</t>
  </si>
  <si>
    <t>68</t>
  </si>
  <si>
    <t>784418011.S</t>
  </si>
  <si>
    <t>Zakrývanie otvorov, podláh a zariadení fóliou v miestnostiach alebo na schodisku</t>
  </si>
  <si>
    <t>141980957</t>
  </si>
  <si>
    <t>12+4</t>
  </si>
  <si>
    <t>69</t>
  </si>
  <si>
    <t>784418012.S</t>
  </si>
  <si>
    <t>Zakrývanie podláh a zariadení papierom v miestnostiach alebo na schodisku</t>
  </si>
  <si>
    <t>-837498757</t>
  </si>
  <si>
    <t>70</t>
  </si>
  <si>
    <t>784452371.S</t>
  </si>
  <si>
    <t>Maľby z maliarskych zmesí na vodnej báze, ručne nanášané tónované dvojnásobné na jemnozrnný podklad výšky do 3,80 m</t>
  </si>
  <si>
    <t>-152854455</t>
  </si>
  <si>
    <t>2*(3,5-2)*(6,18+6,76)</t>
  </si>
  <si>
    <t>0,15*2*7</t>
  </si>
  <si>
    <t>787</t>
  </si>
  <si>
    <t>Zasklievanie</t>
  </si>
  <si>
    <t>71</t>
  </si>
  <si>
    <t>7876008...1</t>
  </si>
  <si>
    <t>Vysklievanie okien  skla izolačného -  dvojska/trojskla,  -0,022000t</t>
  </si>
  <si>
    <t>1476268594</t>
  </si>
  <si>
    <t>1,5*1,2</t>
  </si>
  <si>
    <t>72</t>
  </si>
  <si>
    <t>7876009...1</t>
  </si>
  <si>
    <t>Dodávka a montáž výplne okenného krídla do jestvujúceho okenného rámu (náhrada izolačného dvojskla) - plná izolačná výplň fixná, obojstranne povrchovo upravená</t>
  </si>
  <si>
    <t>1192469344</t>
  </si>
  <si>
    <t>73</t>
  </si>
  <si>
    <t>998787202.S</t>
  </si>
  <si>
    <t>Presun hmôt pre zasklievanie v objektoch výšky nad 6 do 12 m</t>
  </si>
  <si>
    <t>-1493780391</t>
  </si>
  <si>
    <t>Práce a dodávky M</t>
  </si>
  <si>
    <t>21-M</t>
  </si>
  <si>
    <t>Elektromontáže</t>
  </si>
  <si>
    <t>74</t>
  </si>
  <si>
    <t>210009-01</t>
  </si>
  <si>
    <t>Montáž+dodávka - malý rozvádzač s výbavou (skrinka PVC nástenná 12modulová, hl. vypínač 3x20A, istič 3x16A...1ks, istič 16A...2ks, istič 10A...1ks), vrátane zapojenia</t>
  </si>
  <si>
    <t>668104969</t>
  </si>
  <si>
    <t>76</t>
  </si>
  <si>
    <t>210010-03</t>
  </si>
  <si>
    <t xml:space="preserve">Montáž+dodávka - káblový rozvod podomietkový CYKY 3x2,5 </t>
  </si>
  <si>
    <t>124065722</t>
  </si>
  <si>
    <t>"vysekanie a zaomietanie drážok je v časti HSV</t>
  </si>
  <si>
    <t>77</t>
  </si>
  <si>
    <t>210010-04</t>
  </si>
  <si>
    <t>Montáž+dodávka - káblový rozvod podomietkový CYKY 5x2,5 , prívodný kábel</t>
  </si>
  <si>
    <t>-772815394</t>
  </si>
  <si>
    <t>78</t>
  </si>
  <si>
    <t>210010-10</t>
  </si>
  <si>
    <t>Zapojenie rozvodov elektroinštalácie v stoloch</t>
  </si>
  <si>
    <t>977506491</t>
  </si>
  <si>
    <t>79</t>
  </si>
  <si>
    <t>210010-11</t>
  </si>
  <si>
    <t>Revízia, revízna správa</t>
  </si>
  <si>
    <t>kpl</t>
  </si>
  <si>
    <t>284569027</t>
  </si>
  <si>
    <t>OST</t>
  </si>
  <si>
    <t>Ostatné</t>
  </si>
  <si>
    <t>80</t>
  </si>
  <si>
    <t>001</t>
  </si>
  <si>
    <t>eur</t>
  </si>
  <si>
    <t>262144</t>
  </si>
  <si>
    <t>868955919</t>
  </si>
  <si>
    <t>omnová</t>
  </si>
  <si>
    <t>m3</t>
  </si>
  <si>
    <t>612460121.S</t>
  </si>
  <si>
    <t>Príprava vnútorného podkladu stien penetráciou základnou</t>
  </si>
  <si>
    <t>612460242.S</t>
  </si>
  <si>
    <t>Vnútorná omietka stien vápennocementová jadrová (hrubá), hr. 15 mm</t>
  </si>
  <si>
    <t>612460383.S</t>
  </si>
  <si>
    <t>Vnútorná omietka stien vápennocementová štuková (jemná), hr. 3 mm</t>
  </si>
  <si>
    <t>631312141.S</t>
  </si>
  <si>
    <t>Doplnenie existujúcich mazanín prostým betónom (s dodaním hmôt) bez poteru rýh v mazaninách</t>
  </si>
  <si>
    <t>769021000...1</t>
  </si>
  <si>
    <t>Vykrúženie otvoru  do jestvujúcej pevnej izolačnej výplne okna pre prestup potrubia DN160mm</t>
  </si>
  <si>
    <t>75</t>
  </si>
  <si>
    <t>81</t>
  </si>
  <si>
    <t>82</t>
  </si>
  <si>
    <t>83</t>
  </si>
  <si>
    <t>84</t>
  </si>
  <si>
    <t>85</t>
  </si>
  <si>
    <t>86</t>
  </si>
  <si>
    <t>87</t>
  </si>
  <si>
    <t>1422513028</t>
  </si>
  <si>
    <t>51,2</t>
  </si>
  <si>
    <t>118,11</t>
  </si>
  <si>
    <t>56,91</t>
  </si>
  <si>
    <t>2,772</t>
  </si>
  <si>
    <t>kerobklbúr</t>
  </si>
  <si>
    <t>2,52</t>
  </si>
  <si>
    <t xml:space="preserve">    776 - Podlahy povlakové</t>
  </si>
  <si>
    <t xml:space="preserve">    783 - Nátery</t>
  </si>
  <si>
    <t>(1+2+1,2)*0,15           "ZT</t>
  </si>
  <si>
    <t>60*0,04             "El</t>
  </si>
  <si>
    <t>-473540125</t>
  </si>
  <si>
    <t>kerobklbúr*(1,1)</t>
  </si>
  <si>
    <t>1372109726</t>
  </si>
  <si>
    <t>2014931264</t>
  </si>
  <si>
    <t>-359323563</t>
  </si>
  <si>
    <t>8,5*(0,1*0,15-3,14*0,02*0,02/4*3)*(1,05)</t>
  </si>
  <si>
    <t>(5+6)*(0,1*0,15-0,03*0,03*3,14/4)</t>
  </si>
  <si>
    <t>632452642.S</t>
  </si>
  <si>
    <t>Cementová samonivelizačná stierka, pevnosti v tlaku 25 MPa, hr. 3 mm</t>
  </si>
  <si>
    <t>1375958603</t>
  </si>
  <si>
    <t>4,2</t>
  </si>
  <si>
    <t>978059511.S</t>
  </si>
  <si>
    <t>Odsekanie a odobratie obkladov stien z obkladačiek vnútorných vrátane podkladovej omietky do 2 m2,  -0,06800t</t>
  </si>
  <si>
    <t>-1235246670</t>
  </si>
  <si>
    <t>1,4*1,8   "k.o.</t>
  </si>
  <si>
    <t>1,236*24 'Prepočítané koeficientom množstva</t>
  </si>
  <si>
    <t>1,236*8 'Prepočítané koeficientom množstva</t>
  </si>
  <si>
    <t>51,2*1,02 'Prepočítané koeficientom množstva</t>
  </si>
  <si>
    <t>1489371180</t>
  </si>
  <si>
    <t>1             "k digestoru</t>
  </si>
  <si>
    <t>1279658946</t>
  </si>
  <si>
    <t>8+(5+6)              "prívod k stolom+k digestorom</t>
  </si>
  <si>
    <t>2+2</t>
  </si>
  <si>
    <t>4*3*(2)              "v stole S+T</t>
  </si>
  <si>
    <t>(1,5*2+1,2+2,7+1,2)*2                 "S+T"</t>
  </si>
  <si>
    <t>6+5                 "dig.</t>
  </si>
  <si>
    <t>2*(3)        "stoly T+S</t>
  </si>
  <si>
    <t>2           "digestor</t>
  </si>
  <si>
    <t>725330840.S</t>
  </si>
  <si>
    <t>Demontáž výlevky bez výtokovej armatúry, bez nádrže a splachovacieho potrubia,oceľovej alebo liatinovej,  -0,01880t</t>
  </si>
  <si>
    <t>-1716348387</t>
  </si>
  <si>
    <t>-1642574400</t>
  </si>
  <si>
    <t>24125821</t>
  </si>
  <si>
    <t>2*2</t>
  </si>
  <si>
    <t>(3+2+2,5)+(2*2+2)</t>
  </si>
  <si>
    <t>4*2</t>
  </si>
  <si>
    <t>2*(8,92+6,38+0,5+0,4*2+4*0,2*2)-0,8</t>
  </si>
  <si>
    <t>35,6*1,05 'Prepočítané koeficientom množstva</t>
  </si>
  <si>
    <t>8,92*6,38</t>
  </si>
  <si>
    <t>56,91*1,03 'Prepočítané koeficientom množstva</t>
  </si>
  <si>
    <t>776</t>
  </si>
  <si>
    <t>Podlahy povlakové</t>
  </si>
  <si>
    <t>776401800.S</t>
  </si>
  <si>
    <t>Demontáž soklíkov alebo líšt</t>
  </si>
  <si>
    <t>-1620715724</t>
  </si>
  <si>
    <t>2*(8,92+6,38+0,2*2*4+0,5+0,4*2)-0,8</t>
  </si>
  <si>
    <t>sokel</t>
  </si>
  <si>
    <t>776511810.S</t>
  </si>
  <si>
    <t>Odstránenie povlakových podláh z nášľapnej plochy lepených bez podložky,  -0,00100t</t>
  </si>
  <si>
    <t>1570600306</t>
  </si>
  <si>
    <t>776511820.S</t>
  </si>
  <si>
    <t>Odstránenie povlakových podláh z nášľapnej plochy lepených s podložkou,  -0,00100t</t>
  </si>
  <si>
    <t>-1073149857</t>
  </si>
  <si>
    <t>998776202.S</t>
  </si>
  <si>
    <t>Presun hmôt pre podlahy povlakové v objektoch výšky nad 6 do 12 m</t>
  </si>
  <si>
    <t>-1126484701</t>
  </si>
  <si>
    <t>783</t>
  </si>
  <si>
    <t>Nátery</t>
  </si>
  <si>
    <t>783811110.S</t>
  </si>
  <si>
    <t>Nátery olejové farby bielej omietok stropov dvojnásobné 1x email a 2x plným tmelením</t>
  </si>
  <si>
    <t>-1393035333</t>
  </si>
  <si>
    <t>1,8*1,5                "na novú omietku</t>
  </si>
  <si>
    <t>783812930.S</t>
  </si>
  <si>
    <t>Oprava náterov olejových farby bielej omietok stien dvojnásobné 1x s emailovaním a 1x plným tmelením</t>
  </si>
  <si>
    <t>-97329083</t>
  </si>
  <si>
    <t>2*1,5*(8,92+6,38+0,2*2*4+0,5+0,4*2)-1,5*0,8</t>
  </si>
  <si>
    <t>-(1,5-0,9)*2,3*4</t>
  </si>
  <si>
    <t>-1,8*1,5            "nový ol. náter</t>
  </si>
  <si>
    <t>2*(3,5-1,5)*(6,38+8,92)</t>
  </si>
  <si>
    <t>Montáž+dodávka - malý rozvádzač s výbavou (skrinka PVC nástenná 12modulová, hl. vypínač 3x20A, istič 3x16A...2ks, istič 16A...2ks), vrátane zapojenia</t>
  </si>
  <si>
    <t>ZOZNAM FIGÚR</t>
  </si>
  <si>
    <t>Výmera</t>
  </si>
  <si>
    <t xml:space="preserve"> 01</t>
  </si>
  <si>
    <t>Použitie figúry:</t>
  </si>
  <si>
    <t>D26voda</t>
  </si>
  <si>
    <t>3*2+(1+2+3+3,5)</t>
  </si>
  <si>
    <t>DN75kan</t>
  </si>
  <si>
    <t>2          "odvetranie kanalizácie</t>
  </si>
  <si>
    <t>Dodávka a montáž technologického vybavenia laboratórií (rozpis a presná špecifikácia - viď. príloha)  J. cena sa doplní autom. po vyplnení cien v prílohe</t>
  </si>
  <si>
    <t>02 - Laboratórium analytické - veľké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</si>
</sst>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/>
    <xf numFmtId="0" fontId="43" fillId="0" borderId="0"/>
    <xf numFmtId="0" fontId="44" fillId="0" borderId="0" applyAlignment="0">
      <protection locked="0"/>
    </xf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5" borderId="0" xfId="0" applyFont="1" applyFill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4">
    <cellStyle name="Hypertextové prepojenie" xfId="1" builtinId="8"/>
    <cellStyle name="Normálna" xfId="0" builtinId="0" customBuiltin="1"/>
    <cellStyle name="Normálne 2" xfId="2"/>
    <cellStyle name="normální_List1" xfId="3"/>
  </cellStyles>
  <dxfs count="0"/>
  <tableStyles count="0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>
      <selection activeCell="BE5" sqref="BE5:BE34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 x14ac:dyDescent="0.2">
      <c r="AR2" s="255" t="s">
        <v>5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7" t="s">
        <v>6</v>
      </c>
      <c r="BT2" s="17" t="s">
        <v>7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 x14ac:dyDescent="0.2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 x14ac:dyDescent="0.2">
      <c r="B5" s="20"/>
      <c r="D5" s="24" t="s">
        <v>12</v>
      </c>
      <c r="K5" s="237" t="s">
        <v>13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20"/>
      <c r="BE5" s="269" t="s">
        <v>14</v>
      </c>
      <c r="BS5" s="17" t="s">
        <v>6</v>
      </c>
    </row>
    <row r="6" spans="1:74" s="1" customFormat="1" ht="36.950000000000003" customHeight="1" x14ac:dyDescent="0.2">
      <c r="B6" s="20"/>
      <c r="D6" s="26" t="s">
        <v>15</v>
      </c>
      <c r="K6" s="239" t="s">
        <v>16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20"/>
      <c r="BE6" s="270"/>
      <c r="BS6" s="17" t="s">
        <v>6</v>
      </c>
    </row>
    <row r="7" spans="1:74" s="1" customFormat="1" ht="12" customHeight="1" x14ac:dyDescent="0.2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70"/>
      <c r="BS7" s="17" t="s">
        <v>6</v>
      </c>
    </row>
    <row r="8" spans="1:74" s="1" customFormat="1" ht="12" customHeight="1" x14ac:dyDescent="0.2">
      <c r="B8" s="20"/>
      <c r="D8" s="27" t="s">
        <v>19</v>
      </c>
      <c r="K8" s="25" t="s">
        <v>20</v>
      </c>
      <c r="AK8" s="27" t="s">
        <v>21</v>
      </c>
      <c r="AN8" s="28"/>
      <c r="AR8" s="20"/>
      <c r="BE8" s="270"/>
      <c r="BS8" s="17" t="s">
        <v>6</v>
      </c>
    </row>
    <row r="9" spans="1:74" s="1" customFormat="1" ht="14.45" customHeight="1" x14ac:dyDescent="0.2">
      <c r="B9" s="20"/>
      <c r="AR9" s="20"/>
      <c r="BE9" s="270"/>
      <c r="BS9" s="17" t="s">
        <v>6</v>
      </c>
    </row>
    <row r="10" spans="1:74" s="1" customFormat="1" ht="12" customHeight="1" x14ac:dyDescent="0.2">
      <c r="B10" s="20"/>
      <c r="D10" s="27" t="s">
        <v>22</v>
      </c>
      <c r="AK10" s="27" t="s">
        <v>23</v>
      </c>
      <c r="AN10" s="25" t="s">
        <v>1</v>
      </c>
      <c r="AR10" s="20"/>
      <c r="BE10" s="270"/>
      <c r="BS10" s="17" t="s">
        <v>6</v>
      </c>
    </row>
    <row r="11" spans="1:74" s="1" customFormat="1" ht="18.399999999999999" customHeight="1" x14ac:dyDescent="0.2">
      <c r="B11" s="20"/>
      <c r="E11" s="25" t="s">
        <v>24</v>
      </c>
      <c r="AK11" s="27" t="s">
        <v>25</v>
      </c>
      <c r="AN11" s="25" t="s">
        <v>1</v>
      </c>
      <c r="AR11" s="20"/>
      <c r="BE11" s="270"/>
      <c r="BS11" s="17" t="s">
        <v>6</v>
      </c>
    </row>
    <row r="12" spans="1:74" s="1" customFormat="1" ht="6.95" customHeight="1" x14ac:dyDescent="0.2">
      <c r="B12" s="20"/>
      <c r="AR12" s="20"/>
      <c r="BE12" s="270"/>
      <c r="BS12" s="17" t="s">
        <v>6</v>
      </c>
    </row>
    <row r="13" spans="1:74" s="1" customFormat="1" ht="12" customHeight="1" x14ac:dyDescent="0.2">
      <c r="B13" s="20"/>
      <c r="D13" s="27" t="s">
        <v>26</v>
      </c>
      <c r="AK13" s="27" t="s">
        <v>23</v>
      </c>
      <c r="AN13" s="29" t="s">
        <v>27</v>
      </c>
      <c r="AR13" s="20"/>
      <c r="BE13" s="270"/>
      <c r="BS13" s="17" t="s">
        <v>6</v>
      </c>
    </row>
    <row r="14" spans="1:74" ht="12.75" x14ac:dyDescent="0.2">
      <c r="B14" s="20"/>
      <c r="E14" s="240" t="s">
        <v>27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7" t="s">
        <v>25</v>
      </c>
      <c r="AN14" s="29" t="s">
        <v>27</v>
      </c>
      <c r="AR14" s="20"/>
      <c r="BE14" s="270"/>
      <c r="BS14" s="17" t="s">
        <v>6</v>
      </c>
    </row>
    <row r="15" spans="1:74" s="1" customFormat="1" ht="6.95" customHeight="1" x14ac:dyDescent="0.2">
      <c r="B15" s="20"/>
      <c r="AR15" s="20"/>
      <c r="BE15" s="270"/>
      <c r="BS15" s="17" t="s">
        <v>3</v>
      </c>
    </row>
    <row r="16" spans="1:74" s="1" customFormat="1" ht="12" customHeight="1" x14ac:dyDescent="0.2">
      <c r="B16" s="20"/>
      <c r="D16" s="27" t="s">
        <v>28</v>
      </c>
      <c r="AK16" s="27" t="s">
        <v>23</v>
      </c>
      <c r="AN16" s="25" t="s">
        <v>1</v>
      </c>
      <c r="AR16" s="20"/>
      <c r="BE16" s="270"/>
      <c r="BS16" s="17" t="s">
        <v>3</v>
      </c>
    </row>
    <row r="17" spans="1:71" s="1" customFormat="1" ht="18.399999999999999" customHeight="1" x14ac:dyDescent="0.2">
      <c r="B17" s="20"/>
      <c r="E17" s="25" t="s">
        <v>20</v>
      </c>
      <c r="AK17" s="27" t="s">
        <v>25</v>
      </c>
      <c r="AN17" s="25" t="s">
        <v>1</v>
      </c>
      <c r="AR17" s="20"/>
      <c r="BE17" s="270"/>
      <c r="BS17" s="17" t="s">
        <v>29</v>
      </c>
    </row>
    <row r="18" spans="1:71" s="1" customFormat="1" ht="6.95" customHeight="1" x14ac:dyDescent="0.2">
      <c r="B18" s="20"/>
      <c r="AR18" s="20"/>
      <c r="BE18" s="270"/>
      <c r="BS18" s="17" t="s">
        <v>6</v>
      </c>
    </row>
    <row r="19" spans="1:71" s="1" customFormat="1" ht="12" customHeight="1" x14ac:dyDescent="0.2">
      <c r="B19" s="20"/>
      <c r="D19" s="27" t="s">
        <v>30</v>
      </c>
      <c r="AK19" s="27" t="s">
        <v>23</v>
      </c>
      <c r="AN19" s="25" t="s">
        <v>1</v>
      </c>
      <c r="AR19" s="20"/>
      <c r="BE19" s="270"/>
      <c r="BS19" s="17" t="s">
        <v>6</v>
      </c>
    </row>
    <row r="20" spans="1:71" s="1" customFormat="1" ht="18.399999999999999" customHeight="1" x14ac:dyDescent="0.2">
      <c r="B20" s="20"/>
      <c r="E20" s="25"/>
      <c r="AK20" s="27" t="s">
        <v>25</v>
      </c>
      <c r="AN20" s="25" t="s">
        <v>1</v>
      </c>
      <c r="AR20" s="20"/>
      <c r="BE20" s="270"/>
      <c r="BS20" s="17" t="s">
        <v>29</v>
      </c>
    </row>
    <row r="21" spans="1:71" s="1" customFormat="1" ht="6.95" customHeight="1" x14ac:dyDescent="0.2">
      <c r="B21" s="20"/>
      <c r="AR21" s="20"/>
      <c r="BE21" s="270"/>
    </row>
    <row r="22" spans="1:71" s="1" customFormat="1" ht="12" customHeight="1" x14ac:dyDescent="0.2">
      <c r="B22" s="20"/>
      <c r="D22" s="27" t="s">
        <v>31</v>
      </c>
      <c r="AR22" s="20"/>
      <c r="BE22" s="270"/>
    </row>
    <row r="23" spans="1:71" s="1" customFormat="1" ht="16.5" customHeight="1" x14ac:dyDescent="0.2">
      <c r="B23" s="20"/>
      <c r="E23" s="242" t="s">
        <v>1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R23" s="20"/>
      <c r="BE23" s="270"/>
    </row>
    <row r="24" spans="1:71" s="1" customFormat="1" ht="6.95" customHeight="1" x14ac:dyDescent="0.2">
      <c r="B24" s="20"/>
      <c r="AR24" s="20"/>
      <c r="BE24" s="270"/>
    </row>
    <row r="25" spans="1:71" s="1" customFormat="1" ht="6.95" customHeight="1" x14ac:dyDescent="0.2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70"/>
    </row>
    <row r="26" spans="1:71" s="2" customFormat="1" ht="25.9" customHeight="1" x14ac:dyDescent="0.2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3" t="e">
        <f>ROUND(AG94,2)</f>
        <v>#REF!</v>
      </c>
      <c r="AL26" s="244"/>
      <c r="AM26" s="244"/>
      <c r="AN26" s="244"/>
      <c r="AO26" s="244"/>
      <c r="AP26" s="32"/>
      <c r="AQ26" s="32"/>
      <c r="AR26" s="33"/>
      <c r="BE26" s="270"/>
    </row>
    <row r="27" spans="1:71" s="2" customFormat="1" ht="6.9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70"/>
    </row>
    <row r="28" spans="1:71" s="2" customFormat="1" ht="12.75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6" t="s">
        <v>33</v>
      </c>
      <c r="M28" s="236"/>
      <c r="N28" s="236"/>
      <c r="O28" s="236"/>
      <c r="P28" s="236"/>
      <c r="Q28" s="32"/>
      <c r="R28" s="32"/>
      <c r="S28" s="32"/>
      <c r="T28" s="32"/>
      <c r="U28" s="32"/>
      <c r="V28" s="32"/>
      <c r="W28" s="236" t="s">
        <v>34</v>
      </c>
      <c r="X28" s="236"/>
      <c r="Y28" s="236"/>
      <c r="Z28" s="236"/>
      <c r="AA28" s="236"/>
      <c r="AB28" s="236"/>
      <c r="AC28" s="236"/>
      <c r="AD28" s="236"/>
      <c r="AE28" s="236"/>
      <c r="AF28" s="32"/>
      <c r="AG28" s="32"/>
      <c r="AH28" s="32"/>
      <c r="AI28" s="32"/>
      <c r="AJ28" s="32"/>
      <c r="AK28" s="236" t="s">
        <v>35</v>
      </c>
      <c r="AL28" s="236"/>
      <c r="AM28" s="236"/>
      <c r="AN28" s="236"/>
      <c r="AO28" s="236"/>
      <c r="AP28" s="32"/>
      <c r="AQ28" s="32"/>
      <c r="AR28" s="33"/>
      <c r="BE28" s="270"/>
    </row>
    <row r="29" spans="1:71" s="3" customFormat="1" ht="14.45" customHeight="1" x14ac:dyDescent="0.2">
      <c r="B29" s="37"/>
      <c r="D29" s="27" t="s">
        <v>36</v>
      </c>
      <c r="F29" s="38" t="s">
        <v>37</v>
      </c>
      <c r="L29" s="232">
        <v>0.2</v>
      </c>
      <c r="M29" s="231"/>
      <c r="N29" s="231"/>
      <c r="O29" s="231"/>
      <c r="P29" s="231"/>
      <c r="Q29" s="39"/>
      <c r="R29" s="39"/>
      <c r="S29" s="39"/>
      <c r="T29" s="39"/>
      <c r="U29" s="39"/>
      <c r="V29" s="39"/>
      <c r="W29" s="230">
        <f>ROUND(AZ94, 2)</f>
        <v>0</v>
      </c>
      <c r="X29" s="231"/>
      <c r="Y29" s="231"/>
      <c r="Z29" s="231"/>
      <c r="AA29" s="231"/>
      <c r="AB29" s="231"/>
      <c r="AC29" s="231"/>
      <c r="AD29" s="231"/>
      <c r="AE29" s="231"/>
      <c r="AF29" s="39"/>
      <c r="AG29" s="39"/>
      <c r="AH29" s="39"/>
      <c r="AI29" s="39"/>
      <c r="AJ29" s="39"/>
      <c r="AK29" s="230">
        <f>ROUND(AV94, 2)</f>
        <v>0</v>
      </c>
      <c r="AL29" s="231"/>
      <c r="AM29" s="231"/>
      <c r="AN29" s="231"/>
      <c r="AO29" s="231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71"/>
    </row>
    <row r="30" spans="1:71" s="3" customFormat="1" ht="14.45" customHeight="1" x14ac:dyDescent="0.2">
      <c r="B30" s="37"/>
      <c r="F30" s="38" t="s">
        <v>38</v>
      </c>
      <c r="L30" s="232">
        <v>0.2</v>
      </c>
      <c r="M30" s="231"/>
      <c r="N30" s="231"/>
      <c r="O30" s="231"/>
      <c r="P30" s="231"/>
      <c r="Q30" s="39"/>
      <c r="R30" s="39"/>
      <c r="S30" s="39"/>
      <c r="T30" s="39"/>
      <c r="U30" s="39"/>
      <c r="V30" s="39"/>
      <c r="W30" s="230" t="e">
        <f>ROUND(BA94, 2)</f>
        <v>#REF!</v>
      </c>
      <c r="X30" s="231"/>
      <c r="Y30" s="231"/>
      <c r="Z30" s="231"/>
      <c r="AA30" s="231"/>
      <c r="AB30" s="231"/>
      <c r="AC30" s="231"/>
      <c r="AD30" s="231"/>
      <c r="AE30" s="231"/>
      <c r="AF30" s="39"/>
      <c r="AG30" s="39"/>
      <c r="AH30" s="39"/>
      <c r="AI30" s="39"/>
      <c r="AJ30" s="39"/>
      <c r="AK30" s="230" t="e">
        <f>ROUND(AW94, 2)</f>
        <v>#REF!</v>
      </c>
      <c r="AL30" s="231"/>
      <c r="AM30" s="231"/>
      <c r="AN30" s="231"/>
      <c r="AO30" s="231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71"/>
    </row>
    <row r="31" spans="1:71" s="3" customFormat="1" ht="14.45" hidden="1" customHeight="1" x14ac:dyDescent="0.2">
      <c r="B31" s="37"/>
      <c r="F31" s="27" t="s">
        <v>39</v>
      </c>
      <c r="L31" s="235">
        <v>0.2</v>
      </c>
      <c r="M31" s="234"/>
      <c r="N31" s="234"/>
      <c r="O31" s="234"/>
      <c r="P31" s="234"/>
      <c r="W31" s="233">
        <f>ROUND(BB94, 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71"/>
    </row>
    <row r="32" spans="1:71" s="3" customFormat="1" ht="14.45" hidden="1" customHeight="1" x14ac:dyDescent="0.2">
      <c r="B32" s="37"/>
      <c r="F32" s="27" t="s">
        <v>40</v>
      </c>
      <c r="L32" s="235">
        <v>0.2</v>
      </c>
      <c r="M32" s="234"/>
      <c r="N32" s="234"/>
      <c r="O32" s="234"/>
      <c r="P32" s="234"/>
      <c r="W32" s="233">
        <f>ROUND(BC94, 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71"/>
    </row>
    <row r="33" spans="1:57" s="3" customFormat="1" ht="14.45" hidden="1" customHeight="1" x14ac:dyDescent="0.2">
      <c r="B33" s="37"/>
      <c r="F33" s="38" t="s">
        <v>41</v>
      </c>
      <c r="L33" s="232">
        <v>0</v>
      </c>
      <c r="M33" s="231"/>
      <c r="N33" s="231"/>
      <c r="O33" s="231"/>
      <c r="P33" s="231"/>
      <c r="Q33" s="39"/>
      <c r="R33" s="39"/>
      <c r="S33" s="39"/>
      <c r="T33" s="39"/>
      <c r="U33" s="39"/>
      <c r="V33" s="39"/>
      <c r="W33" s="230">
        <f>ROUND(BD94, 2)</f>
        <v>0</v>
      </c>
      <c r="X33" s="231"/>
      <c r="Y33" s="231"/>
      <c r="Z33" s="231"/>
      <c r="AA33" s="231"/>
      <c r="AB33" s="231"/>
      <c r="AC33" s="231"/>
      <c r="AD33" s="231"/>
      <c r="AE33" s="231"/>
      <c r="AF33" s="39"/>
      <c r="AG33" s="39"/>
      <c r="AH33" s="39"/>
      <c r="AI33" s="39"/>
      <c r="AJ33" s="39"/>
      <c r="AK33" s="230">
        <v>0</v>
      </c>
      <c r="AL33" s="231"/>
      <c r="AM33" s="231"/>
      <c r="AN33" s="231"/>
      <c r="AO33" s="231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71"/>
    </row>
    <row r="34" spans="1:57" s="2" customFormat="1" ht="6.95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70"/>
    </row>
    <row r="35" spans="1:57" s="2" customFormat="1" ht="25.9" customHeight="1" x14ac:dyDescent="0.2">
      <c r="A35" s="32"/>
      <c r="B35" s="33"/>
      <c r="C35" s="41"/>
      <c r="D35" s="42" t="s">
        <v>42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43</v>
      </c>
      <c r="U35" s="43"/>
      <c r="V35" s="43"/>
      <c r="W35" s="43"/>
      <c r="X35" s="265" t="s">
        <v>44</v>
      </c>
      <c r="Y35" s="266"/>
      <c r="Z35" s="266"/>
      <c r="AA35" s="266"/>
      <c r="AB35" s="266"/>
      <c r="AC35" s="43"/>
      <c r="AD35" s="43"/>
      <c r="AE35" s="43"/>
      <c r="AF35" s="43"/>
      <c r="AG35" s="43"/>
      <c r="AH35" s="43"/>
      <c r="AI35" s="43"/>
      <c r="AJ35" s="43"/>
      <c r="AK35" s="267" t="e">
        <f>SUM(AK26:AK33)</f>
        <v>#REF!</v>
      </c>
      <c r="AL35" s="266"/>
      <c r="AM35" s="266"/>
      <c r="AN35" s="266"/>
      <c r="AO35" s="268"/>
      <c r="AP35" s="41"/>
      <c r="AQ35" s="41"/>
      <c r="AR35" s="33"/>
      <c r="BE35" s="32"/>
    </row>
    <row r="36" spans="1:57" s="2" customFormat="1" ht="6.95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R49" s="45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32"/>
      <c r="B60" s="33"/>
      <c r="C60" s="32"/>
      <c r="D60" s="48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47</v>
      </c>
      <c r="AI60" s="35"/>
      <c r="AJ60" s="35"/>
      <c r="AK60" s="35"/>
      <c r="AL60" s="35"/>
      <c r="AM60" s="48" t="s">
        <v>48</v>
      </c>
      <c r="AN60" s="35"/>
      <c r="AO60" s="35"/>
      <c r="AP60" s="32"/>
      <c r="AQ60" s="32"/>
      <c r="AR60" s="33"/>
      <c r="BE60" s="32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32"/>
      <c r="B64" s="33"/>
      <c r="C64" s="32"/>
      <c r="D64" s="46" t="s">
        <v>49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50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32"/>
      <c r="B75" s="33"/>
      <c r="C75" s="32"/>
      <c r="D75" s="48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47</v>
      </c>
      <c r="AI75" s="35"/>
      <c r="AJ75" s="35"/>
      <c r="AK75" s="35"/>
      <c r="AL75" s="35"/>
      <c r="AM75" s="48" t="s">
        <v>48</v>
      </c>
      <c r="AN75" s="35"/>
      <c r="AO75" s="35"/>
      <c r="AP75" s="32"/>
      <c r="AQ75" s="32"/>
      <c r="AR75" s="33"/>
      <c r="BE75" s="32"/>
    </row>
    <row r="76" spans="1:57" s="2" customForma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 x14ac:dyDescent="0.2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 x14ac:dyDescent="0.2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 x14ac:dyDescent="0.2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 x14ac:dyDescent="0.2">
      <c r="B84" s="54"/>
      <c r="C84" s="27" t="s">
        <v>12</v>
      </c>
      <c r="L84" s="4" t="str">
        <f>K5</f>
        <v>BSK21-27</v>
      </c>
      <c r="AR84" s="54"/>
    </row>
    <row r="85" spans="1:91" s="5" customFormat="1" ht="36.950000000000003" customHeight="1" x14ac:dyDescent="0.2">
      <c r="B85" s="55"/>
      <c r="C85" s="56" t="s">
        <v>15</v>
      </c>
      <c r="L85" s="256" t="str">
        <f>K6</f>
        <v>SOŠ chemická, Vlčie hrdlo 50, Bratislava - oprava laboratórií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R85" s="55"/>
    </row>
    <row r="86" spans="1:91" s="2" customFormat="1" ht="6.9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 x14ac:dyDescent="0.2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58" t="str">
        <f>IF(AN8= "","",AN8)</f>
        <v/>
      </c>
      <c r="AN87" s="258"/>
      <c r="AO87" s="32"/>
      <c r="AP87" s="32"/>
      <c r="AQ87" s="32"/>
      <c r="AR87" s="33"/>
      <c r="BE87" s="32"/>
    </row>
    <row r="88" spans="1:91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 x14ac:dyDescent="0.2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SOŠ chemická, Vlčie hrdlo 50, Bratislava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59" t="str">
        <f>IF(E17="","",E17)</f>
        <v xml:space="preserve"> </v>
      </c>
      <c r="AN89" s="260"/>
      <c r="AO89" s="260"/>
      <c r="AP89" s="260"/>
      <c r="AQ89" s="32"/>
      <c r="AR89" s="33"/>
      <c r="AS89" s="261" t="s">
        <v>52</v>
      </c>
      <c r="AT89" s="262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 x14ac:dyDescent="0.2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59" t="str">
        <f>IF(E20="","",E20)</f>
        <v/>
      </c>
      <c r="AN90" s="260"/>
      <c r="AO90" s="260"/>
      <c r="AP90" s="260"/>
      <c r="AQ90" s="32"/>
      <c r="AR90" s="33"/>
      <c r="AS90" s="263"/>
      <c r="AT90" s="264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63"/>
      <c r="AT91" s="264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 x14ac:dyDescent="0.2">
      <c r="A92" s="32"/>
      <c r="B92" s="33"/>
      <c r="C92" s="248" t="s">
        <v>53</v>
      </c>
      <c r="D92" s="249"/>
      <c r="E92" s="249"/>
      <c r="F92" s="249"/>
      <c r="G92" s="249"/>
      <c r="H92" s="63"/>
      <c r="I92" s="250" t="s">
        <v>54</v>
      </c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51" t="s">
        <v>55</v>
      </c>
      <c r="AH92" s="249"/>
      <c r="AI92" s="249"/>
      <c r="AJ92" s="249"/>
      <c r="AK92" s="249"/>
      <c r="AL92" s="249"/>
      <c r="AM92" s="249"/>
      <c r="AN92" s="250" t="s">
        <v>56</v>
      </c>
      <c r="AO92" s="249"/>
      <c r="AP92" s="252"/>
      <c r="AQ92" s="64" t="s">
        <v>57</v>
      </c>
      <c r="AR92" s="33"/>
      <c r="AS92" s="65" t="s">
        <v>58</v>
      </c>
      <c r="AT92" s="66" t="s">
        <v>59</v>
      </c>
      <c r="AU92" s="66" t="s">
        <v>60</v>
      </c>
      <c r="AV92" s="66" t="s">
        <v>61</v>
      </c>
      <c r="AW92" s="66" t="s">
        <v>62</v>
      </c>
      <c r="AX92" s="66" t="s">
        <v>63</v>
      </c>
      <c r="AY92" s="66" t="s">
        <v>64</v>
      </c>
      <c r="AZ92" s="66" t="s">
        <v>65</v>
      </c>
      <c r="BA92" s="66" t="s">
        <v>66</v>
      </c>
      <c r="BB92" s="66" t="s">
        <v>67</v>
      </c>
      <c r="BC92" s="66" t="s">
        <v>68</v>
      </c>
      <c r="BD92" s="67" t="s">
        <v>69</v>
      </c>
      <c r="BE92" s="32"/>
    </row>
    <row r="93" spans="1:91" s="2" customFormat="1" ht="10.9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 x14ac:dyDescent="0.2">
      <c r="B94" s="71"/>
      <c r="C94" s="72" t="s">
        <v>70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53" t="e">
        <f>ROUND(SUM(AG95:AG96),2)</f>
        <v>#REF!</v>
      </c>
      <c r="AH94" s="253"/>
      <c r="AI94" s="253"/>
      <c r="AJ94" s="253"/>
      <c r="AK94" s="253"/>
      <c r="AL94" s="253"/>
      <c r="AM94" s="253"/>
      <c r="AN94" s="254" t="e">
        <f>SUM(AG94,AT94)</f>
        <v>#REF!</v>
      </c>
      <c r="AO94" s="254"/>
      <c r="AP94" s="254"/>
      <c r="AQ94" s="75" t="s">
        <v>1</v>
      </c>
      <c r="AR94" s="71"/>
      <c r="AS94" s="76">
        <f>ROUND(SUM(AS95:AS96),2)</f>
        <v>0</v>
      </c>
      <c r="AT94" s="77" t="e">
        <f>ROUND(SUM(AV94:AW94),2)</f>
        <v>#REF!</v>
      </c>
      <c r="AU94" s="78">
        <f>ROUND(SUM(AU95:AU96),5)</f>
        <v>0</v>
      </c>
      <c r="AV94" s="77">
        <f>ROUND(AZ94*L29,2)</f>
        <v>0</v>
      </c>
      <c r="AW94" s="77" t="e">
        <f>ROUND(BA94*L30,2)</f>
        <v>#REF!</v>
      </c>
      <c r="AX94" s="77">
        <f>ROUND(BB94*L29,2)</f>
        <v>0</v>
      </c>
      <c r="AY94" s="77">
        <f>ROUND(BC94*L30,2)</f>
        <v>0</v>
      </c>
      <c r="AZ94" s="77">
        <f>ROUND(SUM(AZ95:AZ96),2)</f>
        <v>0</v>
      </c>
      <c r="BA94" s="77" t="e">
        <f>ROUND(SUM(BA95:BA96),2)</f>
        <v>#REF!</v>
      </c>
      <c r="BB94" s="77">
        <f>ROUND(SUM(BB95:BB96),2)</f>
        <v>0</v>
      </c>
      <c r="BC94" s="77">
        <f>ROUND(SUM(BC95:BC96),2)</f>
        <v>0</v>
      </c>
      <c r="BD94" s="79">
        <f>ROUND(SUM(BD95:BD96),2)</f>
        <v>0</v>
      </c>
      <c r="BS94" s="80" t="s">
        <v>71</v>
      </c>
      <c r="BT94" s="80" t="s">
        <v>72</v>
      </c>
      <c r="BU94" s="81" t="s">
        <v>73</v>
      </c>
      <c r="BV94" s="80" t="s">
        <v>74</v>
      </c>
      <c r="BW94" s="80" t="s">
        <v>4</v>
      </c>
      <c r="BX94" s="80" t="s">
        <v>75</v>
      </c>
      <c r="CL94" s="80" t="s">
        <v>1</v>
      </c>
    </row>
    <row r="95" spans="1:91" s="7" customFormat="1" ht="16.5" customHeight="1" x14ac:dyDescent="0.2">
      <c r="A95" s="82" t="s">
        <v>76</v>
      </c>
      <c r="B95" s="83"/>
      <c r="C95" s="84"/>
      <c r="D95" s="247" t="s">
        <v>77</v>
      </c>
      <c r="E95" s="247"/>
      <c r="F95" s="247"/>
      <c r="G95" s="247"/>
      <c r="H95" s="247"/>
      <c r="I95" s="85"/>
      <c r="J95" s="247" t="s">
        <v>78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 t="e">
        <f>'01 - Lekárenské laboratórium'!J32</f>
        <v>#REF!</v>
      </c>
      <c r="AH95" s="246"/>
      <c r="AI95" s="246"/>
      <c r="AJ95" s="246"/>
      <c r="AK95" s="246"/>
      <c r="AL95" s="246"/>
      <c r="AM95" s="246"/>
      <c r="AN95" s="245" t="e">
        <f>SUM(AG95,AT95)</f>
        <v>#REF!</v>
      </c>
      <c r="AO95" s="246"/>
      <c r="AP95" s="246"/>
      <c r="AQ95" s="86" t="s">
        <v>79</v>
      </c>
      <c r="AR95" s="83"/>
      <c r="AS95" s="87">
        <v>0</v>
      </c>
      <c r="AT95" s="88" t="e">
        <f>ROUND(SUM(AV95:AW95),2)</f>
        <v>#REF!</v>
      </c>
      <c r="AU95" s="89">
        <f>'01 - Lekárenské laboratórium'!P142</f>
        <v>0</v>
      </c>
      <c r="AV95" s="88">
        <f>'01 - Lekárenské laboratórium'!J35</f>
        <v>0</v>
      </c>
      <c r="AW95" s="88" t="e">
        <f>'01 - Lekárenské laboratórium'!J36</f>
        <v>#REF!</v>
      </c>
      <c r="AX95" s="88">
        <f>'01 - Lekárenské laboratórium'!J37</f>
        <v>0</v>
      </c>
      <c r="AY95" s="88">
        <f>'01 - Lekárenské laboratórium'!J38</f>
        <v>0</v>
      </c>
      <c r="AZ95" s="88">
        <f>'01 - Lekárenské laboratórium'!F35</f>
        <v>0</v>
      </c>
      <c r="BA95" s="88" t="e">
        <f>'01 - Lekárenské laboratórium'!F36</f>
        <v>#REF!</v>
      </c>
      <c r="BB95" s="88">
        <f>'01 - Lekárenské laboratórium'!F37</f>
        <v>0</v>
      </c>
      <c r="BC95" s="88">
        <f>'01 - Lekárenské laboratórium'!F38</f>
        <v>0</v>
      </c>
      <c r="BD95" s="90">
        <f>'01 - Lekárenské laboratórium'!F39</f>
        <v>0</v>
      </c>
      <c r="BT95" s="91" t="s">
        <v>80</v>
      </c>
      <c r="BV95" s="91" t="s">
        <v>74</v>
      </c>
      <c r="BW95" s="91" t="s">
        <v>81</v>
      </c>
      <c r="BX95" s="91" t="s">
        <v>4</v>
      </c>
      <c r="CL95" s="91" t="s">
        <v>1</v>
      </c>
      <c r="CM95" s="91" t="s">
        <v>72</v>
      </c>
    </row>
    <row r="96" spans="1:91" s="7" customFormat="1" ht="16.5" customHeight="1" x14ac:dyDescent="0.2">
      <c r="A96" s="82" t="s">
        <v>76</v>
      </c>
      <c r="B96" s="83"/>
      <c r="C96" s="84"/>
      <c r="D96" s="247" t="s">
        <v>82</v>
      </c>
      <c r="E96" s="247"/>
      <c r="F96" s="247"/>
      <c r="G96" s="247"/>
      <c r="H96" s="247"/>
      <c r="I96" s="85"/>
      <c r="J96" s="247" t="s">
        <v>83</v>
      </c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5" t="e">
        <f>'02 - Laboratórium analyti...'!J32</f>
        <v>#REF!</v>
      </c>
      <c r="AH96" s="246"/>
      <c r="AI96" s="246"/>
      <c r="AJ96" s="246"/>
      <c r="AK96" s="246"/>
      <c r="AL96" s="246"/>
      <c r="AM96" s="246"/>
      <c r="AN96" s="245" t="e">
        <f>SUM(AG96,AT96)</f>
        <v>#REF!</v>
      </c>
      <c r="AO96" s="246"/>
      <c r="AP96" s="246"/>
      <c r="AQ96" s="86" t="s">
        <v>79</v>
      </c>
      <c r="AR96" s="83"/>
      <c r="AS96" s="92">
        <v>0</v>
      </c>
      <c r="AT96" s="93" t="e">
        <f>ROUND(SUM(AV96:AW96),2)</f>
        <v>#REF!</v>
      </c>
      <c r="AU96" s="94">
        <f>'02 - Laboratórium analyti...'!P144</f>
        <v>0</v>
      </c>
      <c r="AV96" s="93">
        <f>'02 - Laboratórium analyti...'!J35</f>
        <v>0</v>
      </c>
      <c r="AW96" s="93" t="e">
        <f>'02 - Laboratórium analyti...'!J36</f>
        <v>#REF!</v>
      </c>
      <c r="AX96" s="93">
        <f>'02 - Laboratórium analyti...'!J37</f>
        <v>0</v>
      </c>
      <c r="AY96" s="93">
        <f>'02 - Laboratórium analyti...'!J38</f>
        <v>0</v>
      </c>
      <c r="AZ96" s="93">
        <f>'02 - Laboratórium analyti...'!F35</f>
        <v>0</v>
      </c>
      <c r="BA96" s="93" t="e">
        <f>'02 - Laboratórium analyti...'!F36</f>
        <v>#REF!</v>
      </c>
      <c r="BB96" s="93">
        <f>'02 - Laboratórium analyti...'!F37</f>
        <v>0</v>
      </c>
      <c r="BC96" s="93">
        <f>'02 - Laboratórium analyti...'!F38</f>
        <v>0</v>
      </c>
      <c r="BD96" s="95">
        <f>'02 - Laboratórium analyti...'!F39</f>
        <v>0</v>
      </c>
      <c r="BT96" s="91" t="s">
        <v>80</v>
      </c>
      <c r="BV96" s="91" t="s">
        <v>74</v>
      </c>
      <c r="BW96" s="91" t="s">
        <v>84</v>
      </c>
      <c r="BX96" s="91" t="s">
        <v>4</v>
      </c>
      <c r="CL96" s="91" t="s">
        <v>1</v>
      </c>
      <c r="CM96" s="91" t="s">
        <v>72</v>
      </c>
    </row>
    <row r="97" spans="1:57" s="2" customFormat="1" ht="30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 x14ac:dyDescent="0.2">
      <c r="A98" s="32"/>
      <c r="B98" s="50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mergeCells count="46">
    <mergeCell ref="AR2:BE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W32:AE32"/>
    <mergeCell ref="AK32:AO32"/>
    <mergeCell ref="L32:P32"/>
    <mergeCell ref="BE5:BE34"/>
    <mergeCell ref="AN96:AP96"/>
    <mergeCell ref="AG96:AM96"/>
    <mergeCell ref="D96:H96"/>
    <mergeCell ref="J96:AF9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1 - Lekárenské laboratórium'!C2" display="/"/>
    <hyperlink ref="A96" location="'03 - Laboratórium analyti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8"/>
  <sheetViews>
    <sheetView showGridLines="0" topLeftCell="A67" workbookViewId="0">
      <selection activeCell="J12" sqref="J1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55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81</v>
      </c>
      <c r="AZ2" s="96" t="s">
        <v>85</v>
      </c>
      <c r="BA2" s="96" t="s">
        <v>1</v>
      </c>
      <c r="BB2" s="96" t="s">
        <v>1</v>
      </c>
      <c r="BC2" s="96" t="s">
        <v>86</v>
      </c>
      <c r="BD2" s="96" t="s">
        <v>87</v>
      </c>
    </row>
    <row r="3" spans="1:5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  <c r="AZ3" s="96" t="s">
        <v>88</v>
      </c>
      <c r="BA3" s="96" t="s">
        <v>1</v>
      </c>
      <c r="BB3" s="96" t="s">
        <v>1</v>
      </c>
      <c r="BC3" s="96" t="s">
        <v>89</v>
      </c>
      <c r="BD3" s="96" t="s">
        <v>87</v>
      </c>
    </row>
    <row r="4" spans="1:56" s="1" customFormat="1" ht="24.95" customHeight="1" x14ac:dyDescent="0.2">
      <c r="B4" s="20"/>
      <c r="D4" s="21" t="s">
        <v>90</v>
      </c>
      <c r="L4" s="20"/>
      <c r="M4" s="97" t="s">
        <v>9</v>
      </c>
      <c r="AT4" s="17" t="s">
        <v>3</v>
      </c>
      <c r="AZ4" s="96" t="s">
        <v>91</v>
      </c>
      <c r="BA4" s="96" t="s">
        <v>1</v>
      </c>
      <c r="BB4" s="96" t="s">
        <v>1</v>
      </c>
      <c r="BC4" s="96" t="s">
        <v>92</v>
      </c>
      <c r="BD4" s="96" t="s">
        <v>87</v>
      </c>
    </row>
    <row r="5" spans="1:56" s="1" customFormat="1" ht="6.95" customHeight="1" x14ac:dyDescent="0.2">
      <c r="B5" s="20"/>
      <c r="L5" s="20"/>
      <c r="AZ5" s="96" t="s">
        <v>93</v>
      </c>
      <c r="BA5" s="96" t="s">
        <v>1</v>
      </c>
      <c r="BB5" s="96" t="s">
        <v>1</v>
      </c>
      <c r="BC5" s="96" t="s">
        <v>94</v>
      </c>
      <c r="BD5" s="96" t="s">
        <v>87</v>
      </c>
    </row>
    <row r="6" spans="1:56" s="1" customFormat="1" ht="12" customHeight="1" x14ac:dyDescent="0.2">
      <c r="B6" s="20"/>
      <c r="D6" s="27" t="s">
        <v>15</v>
      </c>
      <c r="L6" s="20"/>
      <c r="AZ6" s="96" t="s">
        <v>95</v>
      </c>
      <c r="BA6" s="96" t="s">
        <v>1</v>
      </c>
      <c r="BB6" s="96" t="s">
        <v>1</v>
      </c>
      <c r="BC6" s="96" t="s">
        <v>96</v>
      </c>
      <c r="BD6" s="96" t="s">
        <v>87</v>
      </c>
    </row>
    <row r="7" spans="1:56" s="1" customFormat="1" ht="16.5" customHeight="1" x14ac:dyDescent="0.2">
      <c r="B7" s="20"/>
      <c r="E7" s="274" t="str">
        <f>'Rekapitulácia stavby'!K6</f>
        <v>SOŠ chemická, Vlčie hrdlo 50, Bratislava - oprava laboratórií</v>
      </c>
      <c r="F7" s="275"/>
      <c r="G7" s="275"/>
      <c r="H7" s="275"/>
      <c r="L7" s="20"/>
    </row>
    <row r="8" spans="1:56" s="2" customFormat="1" ht="12" customHeight="1" x14ac:dyDescent="0.2">
      <c r="A8" s="32"/>
      <c r="B8" s="33"/>
      <c r="C8" s="32"/>
      <c r="D8" s="27" t="s">
        <v>97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56" s="2" customFormat="1" ht="16.5" customHeight="1" x14ac:dyDescent="0.2">
      <c r="A9" s="32"/>
      <c r="B9" s="33"/>
      <c r="C9" s="32"/>
      <c r="D9" s="32"/>
      <c r="E9" s="256" t="s">
        <v>98</v>
      </c>
      <c r="F9" s="276"/>
      <c r="G9" s="276"/>
      <c r="H9" s="276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2" customHeight="1" x14ac:dyDescent="0.2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 x14ac:dyDescent="0.2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 x14ac:dyDescent="0.2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 x14ac:dyDescent="0.2">
      <c r="A15" s="32"/>
      <c r="B15" s="33"/>
      <c r="C15" s="32"/>
      <c r="D15" s="32"/>
      <c r="E15" s="25" t="s">
        <v>99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77" t="str">
        <f>'Rekapitulácia stavby'!E14</f>
        <v>Vyplň údaj</v>
      </c>
      <c r="F18" s="237"/>
      <c r="G18" s="237"/>
      <c r="H18" s="237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tr">
        <f>IF('Rekapitulácia stavby'!E17="","",'Rekapitulácia stavby'!E17)</f>
        <v xml:space="preserve"> </v>
      </c>
      <c r="F21" s="32"/>
      <c r="G21" s="32"/>
      <c r="H21" s="32"/>
      <c r="I21" s="27" t="s">
        <v>25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/>
      <c r="F24" s="32"/>
      <c r="G24" s="32"/>
      <c r="H24" s="32"/>
      <c r="I24" s="27" t="s">
        <v>25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8"/>
      <c r="B27" s="99"/>
      <c r="C27" s="98"/>
      <c r="D27" s="98"/>
      <c r="E27" s="242" t="s">
        <v>1</v>
      </c>
      <c r="F27" s="242"/>
      <c r="G27" s="242"/>
      <c r="H27" s="242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 x14ac:dyDescent="0.2">
      <c r="A30" s="32"/>
      <c r="B30" s="33"/>
      <c r="C30" s="32"/>
      <c r="D30" s="25" t="s">
        <v>100</v>
      </c>
      <c r="E30" s="32"/>
      <c r="F30" s="32"/>
      <c r="G30" s="32"/>
      <c r="H30" s="32"/>
      <c r="I30" s="32"/>
      <c r="J30" s="101" t="e">
        <f>J96</f>
        <v>#REF!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 x14ac:dyDescent="0.2">
      <c r="A31" s="32"/>
      <c r="B31" s="33"/>
      <c r="C31" s="32"/>
      <c r="D31" s="102" t="s">
        <v>101</v>
      </c>
      <c r="E31" s="32"/>
      <c r="F31" s="32"/>
      <c r="G31" s="32"/>
      <c r="H31" s="32"/>
      <c r="I31" s="32"/>
      <c r="J31" s="101" t="e">
        <f>J115</f>
        <v>#REF!</v>
      </c>
      <c r="K31" s="32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5" customHeight="1" x14ac:dyDescent="0.2">
      <c r="A32" s="32"/>
      <c r="B32" s="33"/>
      <c r="C32" s="32"/>
      <c r="D32" s="103" t="s">
        <v>32</v>
      </c>
      <c r="E32" s="32"/>
      <c r="F32" s="32"/>
      <c r="G32" s="32"/>
      <c r="H32" s="32"/>
      <c r="I32" s="32"/>
      <c r="J32" s="74" t="e">
        <f>ROUND(J30 + J31, 2)</f>
        <v>#REF!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34</v>
      </c>
      <c r="G34" s="32"/>
      <c r="H34" s="32"/>
      <c r="I34" s="36" t="s">
        <v>33</v>
      </c>
      <c r="J34" s="36" t="s">
        <v>35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104" t="s">
        <v>36</v>
      </c>
      <c r="E35" s="38" t="s">
        <v>37</v>
      </c>
      <c r="F35" s="105">
        <f>ROUND((SUM(BE115:BE122) + SUM(BE142:BE297)),  2)</f>
        <v>0</v>
      </c>
      <c r="G35" s="106"/>
      <c r="H35" s="106"/>
      <c r="I35" s="107">
        <v>0.2</v>
      </c>
      <c r="J35" s="105">
        <f>ROUND(((SUM(BE115:BE122) + SUM(BE142:BE297))*I35),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38" t="s">
        <v>38</v>
      </c>
      <c r="F36" s="105" t="e">
        <f>ROUND((SUM(BF115:BF122) + SUM(BF142:BF297)),  2)</f>
        <v>#REF!</v>
      </c>
      <c r="G36" s="106"/>
      <c r="H36" s="106"/>
      <c r="I36" s="107">
        <v>0.2</v>
      </c>
      <c r="J36" s="105" t="e">
        <f>ROUND(((SUM(BF115:BF122) + SUM(BF142:BF297))*I36),  2)</f>
        <v>#REF!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39</v>
      </c>
      <c r="F37" s="108">
        <f>ROUND((SUM(BG115:BG122) + SUM(BG142:BG297)),  2)</f>
        <v>0</v>
      </c>
      <c r="G37" s="32"/>
      <c r="H37" s="32"/>
      <c r="I37" s="109">
        <v>0.2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7" t="s">
        <v>40</v>
      </c>
      <c r="F38" s="108">
        <f>ROUND((SUM(BH115:BH122) + SUM(BH142:BH297)),  2)</f>
        <v>0</v>
      </c>
      <c r="G38" s="32"/>
      <c r="H38" s="32"/>
      <c r="I38" s="109">
        <v>0.2</v>
      </c>
      <c r="J38" s="108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38" t="s">
        <v>41</v>
      </c>
      <c r="F39" s="105">
        <f>ROUND((SUM(BI115:BI122) + SUM(BI142:BI297)),  2)</f>
        <v>0</v>
      </c>
      <c r="G39" s="106"/>
      <c r="H39" s="106"/>
      <c r="I39" s="107">
        <v>0</v>
      </c>
      <c r="J39" s="105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5" customHeight="1" x14ac:dyDescent="0.2">
      <c r="A41" s="32"/>
      <c r="B41" s="33"/>
      <c r="C41" s="110"/>
      <c r="D41" s="111" t="s">
        <v>42</v>
      </c>
      <c r="E41" s="63"/>
      <c r="F41" s="63"/>
      <c r="G41" s="112" t="s">
        <v>43</v>
      </c>
      <c r="H41" s="113" t="s">
        <v>44</v>
      </c>
      <c r="I41" s="63"/>
      <c r="J41" s="114" t="e">
        <f>SUM(J32:J39)</f>
        <v>#REF!</v>
      </c>
      <c r="K41" s="115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8" t="s">
        <v>47</v>
      </c>
      <c r="E61" s="35"/>
      <c r="F61" s="116" t="s">
        <v>48</v>
      </c>
      <c r="G61" s="48" t="s">
        <v>47</v>
      </c>
      <c r="H61" s="35"/>
      <c r="I61" s="35"/>
      <c r="J61" s="117" t="s">
        <v>48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8" t="s">
        <v>47</v>
      </c>
      <c r="E76" s="35"/>
      <c r="F76" s="116" t="s">
        <v>48</v>
      </c>
      <c r="G76" s="48" t="s">
        <v>47</v>
      </c>
      <c r="H76" s="35"/>
      <c r="I76" s="35"/>
      <c r="J76" s="117" t="s">
        <v>48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102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74" t="str">
        <f>E7</f>
        <v>SOŠ chemická, Vlčie hrdlo 50, Bratislava - oprava laboratórií</v>
      </c>
      <c r="F85" s="275"/>
      <c r="G85" s="275"/>
      <c r="H85" s="275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97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56" t="str">
        <f>E9</f>
        <v>01 - Lekárenské laboratórium</v>
      </c>
      <c r="F87" s="276"/>
      <c r="G87" s="276"/>
      <c r="H87" s="276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8" t="str">
        <f>IF(J12="","",J12)</f>
        <v/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 x14ac:dyDescent="0.2">
      <c r="A91" s="32"/>
      <c r="B91" s="33"/>
      <c r="C91" s="27" t="s">
        <v>22</v>
      </c>
      <c r="D91" s="32"/>
      <c r="E91" s="32"/>
      <c r="F91" s="25" t="str">
        <f>E15</f>
        <v>SOŠ chemická, Bratislava</v>
      </c>
      <c r="G91" s="32"/>
      <c r="H91" s="32"/>
      <c r="I91" s="27" t="s">
        <v>28</v>
      </c>
      <c r="J91" s="30" t="str">
        <f>E21</f>
        <v xml:space="preserve"> 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 x14ac:dyDescent="0.2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>
        <f>E24</f>
        <v>0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18" t="s">
        <v>103</v>
      </c>
      <c r="D94" s="110"/>
      <c r="E94" s="110"/>
      <c r="F94" s="110"/>
      <c r="G94" s="110"/>
      <c r="H94" s="110"/>
      <c r="I94" s="110"/>
      <c r="J94" s="119" t="s">
        <v>104</v>
      </c>
      <c r="K94" s="110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20" t="s">
        <v>105</v>
      </c>
      <c r="D96" s="32"/>
      <c r="E96" s="32"/>
      <c r="F96" s="32"/>
      <c r="G96" s="32"/>
      <c r="H96" s="32"/>
      <c r="I96" s="32"/>
      <c r="J96" s="74" t="e">
        <f>J142</f>
        <v>#REF!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106</v>
      </c>
    </row>
    <row r="97" spans="2:12" s="9" customFormat="1" ht="24.95" customHeight="1" x14ac:dyDescent="0.2">
      <c r="B97" s="121"/>
      <c r="D97" s="122" t="s">
        <v>107</v>
      </c>
      <c r="E97" s="123"/>
      <c r="F97" s="123"/>
      <c r="G97" s="123"/>
      <c r="H97" s="123"/>
      <c r="I97" s="123"/>
      <c r="J97" s="124">
        <f>J143</f>
        <v>0</v>
      </c>
      <c r="L97" s="121"/>
    </row>
    <row r="98" spans="2:12" s="10" customFormat="1" ht="19.899999999999999" customHeight="1" x14ac:dyDescent="0.2">
      <c r="B98" s="125"/>
      <c r="D98" s="126" t="s">
        <v>108</v>
      </c>
      <c r="E98" s="127"/>
      <c r="F98" s="127"/>
      <c r="G98" s="127"/>
      <c r="H98" s="127"/>
      <c r="I98" s="127"/>
      <c r="J98" s="128">
        <f>J144</f>
        <v>0</v>
      </c>
      <c r="L98" s="125"/>
    </row>
    <row r="99" spans="2:12" s="10" customFormat="1" ht="19.899999999999999" customHeight="1" x14ac:dyDescent="0.2">
      <c r="B99" s="125"/>
      <c r="D99" s="126" t="s">
        <v>109</v>
      </c>
      <c r="E99" s="127"/>
      <c r="F99" s="127"/>
      <c r="G99" s="127"/>
      <c r="H99" s="127"/>
      <c r="I99" s="127"/>
      <c r="J99" s="128">
        <f>J158</f>
        <v>0</v>
      </c>
      <c r="L99" s="125"/>
    </row>
    <row r="100" spans="2:12" s="10" customFormat="1" ht="19.899999999999999" customHeight="1" x14ac:dyDescent="0.2">
      <c r="B100" s="125"/>
      <c r="D100" s="126" t="s">
        <v>110</v>
      </c>
      <c r="E100" s="127"/>
      <c r="F100" s="127"/>
      <c r="G100" s="127"/>
      <c r="H100" s="127"/>
      <c r="I100" s="127"/>
      <c r="J100" s="128">
        <f>J185</f>
        <v>0</v>
      </c>
      <c r="L100" s="125"/>
    </row>
    <row r="101" spans="2:12" s="9" customFormat="1" ht="24.95" customHeight="1" x14ac:dyDescent="0.2">
      <c r="B101" s="121"/>
      <c r="D101" s="122" t="s">
        <v>111</v>
      </c>
      <c r="E101" s="123"/>
      <c r="F101" s="123"/>
      <c r="G101" s="123"/>
      <c r="H101" s="123"/>
      <c r="I101" s="123"/>
      <c r="J101" s="124">
        <f>J187</f>
        <v>0</v>
      </c>
      <c r="L101" s="121"/>
    </row>
    <row r="102" spans="2:12" s="10" customFormat="1" ht="19.899999999999999" customHeight="1" x14ac:dyDescent="0.2">
      <c r="B102" s="125"/>
      <c r="D102" s="126" t="s">
        <v>112</v>
      </c>
      <c r="E102" s="127"/>
      <c r="F102" s="127"/>
      <c r="G102" s="127"/>
      <c r="H102" s="127"/>
      <c r="I102" s="127"/>
      <c r="J102" s="128">
        <f>J188</f>
        <v>0</v>
      </c>
      <c r="L102" s="125"/>
    </row>
    <row r="103" spans="2:12" s="10" customFormat="1" ht="19.899999999999999" customHeight="1" x14ac:dyDescent="0.2">
      <c r="B103" s="125"/>
      <c r="D103" s="126" t="s">
        <v>113</v>
      </c>
      <c r="E103" s="127"/>
      <c r="F103" s="127"/>
      <c r="G103" s="127"/>
      <c r="H103" s="127"/>
      <c r="I103" s="127"/>
      <c r="J103" s="128">
        <f>J194</f>
        <v>0</v>
      </c>
      <c r="L103" s="125"/>
    </row>
    <row r="104" spans="2:12" s="10" customFormat="1" ht="19.899999999999999" customHeight="1" x14ac:dyDescent="0.2">
      <c r="B104" s="125"/>
      <c r="D104" s="126" t="s">
        <v>114</v>
      </c>
      <c r="E104" s="127"/>
      <c r="F104" s="127"/>
      <c r="G104" s="127"/>
      <c r="H104" s="127"/>
      <c r="I104" s="127"/>
      <c r="J104" s="128">
        <f>J207</f>
        <v>0</v>
      </c>
      <c r="L104" s="125"/>
    </row>
    <row r="105" spans="2:12" s="10" customFormat="1" ht="19.899999999999999" customHeight="1" x14ac:dyDescent="0.2">
      <c r="B105" s="125"/>
      <c r="D105" s="126" t="s">
        <v>115</v>
      </c>
      <c r="E105" s="127"/>
      <c r="F105" s="127"/>
      <c r="G105" s="127"/>
      <c r="H105" s="127"/>
      <c r="I105" s="127"/>
      <c r="J105" s="128">
        <f>J231</f>
        <v>0</v>
      </c>
      <c r="L105" s="125"/>
    </row>
    <row r="106" spans="2:12" s="10" customFormat="1" ht="19.899999999999999" customHeight="1" x14ac:dyDescent="0.2">
      <c r="B106" s="125"/>
      <c r="D106" s="126" t="s">
        <v>116</v>
      </c>
      <c r="E106" s="127"/>
      <c r="F106" s="127"/>
      <c r="G106" s="127"/>
      <c r="H106" s="127"/>
      <c r="I106" s="127"/>
      <c r="J106" s="128">
        <f>J238</f>
        <v>0</v>
      </c>
      <c r="L106" s="125"/>
    </row>
    <row r="107" spans="2:12" s="10" customFormat="1" ht="19.899999999999999" customHeight="1" x14ac:dyDescent="0.2">
      <c r="B107" s="125"/>
      <c r="D107" s="126" t="s">
        <v>117</v>
      </c>
      <c r="E107" s="127"/>
      <c r="F107" s="127"/>
      <c r="G107" s="127"/>
      <c r="H107" s="127"/>
      <c r="I107" s="127"/>
      <c r="J107" s="128">
        <f>J249</f>
        <v>0</v>
      </c>
      <c r="L107" s="125"/>
    </row>
    <row r="108" spans="2:12" s="10" customFormat="1" ht="19.899999999999999" customHeight="1" x14ac:dyDescent="0.2">
      <c r="B108" s="125"/>
      <c r="D108" s="126" t="s">
        <v>118</v>
      </c>
      <c r="E108" s="127"/>
      <c r="F108" s="127"/>
      <c r="G108" s="127"/>
      <c r="H108" s="127"/>
      <c r="I108" s="127"/>
      <c r="J108" s="128">
        <f>J260</f>
        <v>0</v>
      </c>
      <c r="L108" s="125"/>
    </row>
    <row r="109" spans="2:12" s="10" customFormat="1" ht="19.899999999999999" customHeight="1" x14ac:dyDescent="0.2">
      <c r="B109" s="125"/>
      <c r="D109" s="126" t="s">
        <v>119</v>
      </c>
      <c r="E109" s="127"/>
      <c r="F109" s="127"/>
      <c r="G109" s="127"/>
      <c r="H109" s="127"/>
      <c r="I109" s="127"/>
      <c r="J109" s="128">
        <f>J279</f>
        <v>0</v>
      </c>
      <c r="L109" s="125"/>
    </row>
    <row r="110" spans="2:12" s="9" customFormat="1" ht="24.95" customHeight="1" x14ac:dyDescent="0.2">
      <c r="B110" s="121"/>
      <c r="D110" s="122" t="s">
        <v>120</v>
      </c>
      <c r="E110" s="123"/>
      <c r="F110" s="123"/>
      <c r="G110" s="123"/>
      <c r="H110" s="123"/>
      <c r="I110" s="123"/>
      <c r="J110" s="124">
        <f>J284</f>
        <v>0</v>
      </c>
      <c r="L110" s="121"/>
    </row>
    <row r="111" spans="2:12" s="10" customFormat="1" ht="19.899999999999999" customHeight="1" x14ac:dyDescent="0.2">
      <c r="B111" s="125"/>
      <c r="D111" s="126" t="s">
        <v>121</v>
      </c>
      <c r="E111" s="127"/>
      <c r="F111" s="127"/>
      <c r="G111" s="127"/>
      <c r="H111" s="127"/>
      <c r="I111" s="127"/>
      <c r="J111" s="128">
        <f>J285</f>
        <v>0</v>
      </c>
      <c r="L111" s="125"/>
    </row>
    <row r="112" spans="2:12" s="9" customFormat="1" ht="24.95" customHeight="1" x14ac:dyDescent="0.2">
      <c r="B112" s="121"/>
      <c r="D112" s="122" t="s">
        <v>122</v>
      </c>
      <c r="E112" s="123"/>
      <c r="F112" s="123"/>
      <c r="G112" s="123"/>
      <c r="H112" s="123"/>
      <c r="I112" s="123"/>
      <c r="J112" s="124" t="e">
        <f>J296</f>
        <v>#REF!</v>
      </c>
      <c r="L112" s="121"/>
    </row>
    <row r="113" spans="1:65" s="2" customFormat="1" ht="21.95" customHeight="1" x14ac:dyDescent="0.2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9.25" customHeight="1" x14ac:dyDescent="0.2">
      <c r="A115" s="32"/>
      <c r="B115" s="33"/>
      <c r="C115" s="120" t="s">
        <v>123</v>
      </c>
      <c r="D115" s="32"/>
      <c r="E115" s="32"/>
      <c r="F115" s="32"/>
      <c r="G115" s="32"/>
      <c r="H115" s="32"/>
      <c r="I115" s="32"/>
      <c r="J115" s="129" t="e">
        <f>ROUND(J116 + J117 + J118 + J119 + J120 + J121,2)</f>
        <v>#REF!</v>
      </c>
      <c r="K115" s="32"/>
      <c r="L115" s="45"/>
      <c r="N115" s="130" t="s">
        <v>36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8" customHeight="1" x14ac:dyDescent="0.2">
      <c r="A116" s="32"/>
      <c r="B116" s="131"/>
      <c r="C116" s="132"/>
      <c r="D116" s="272" t="s">
        <v>124</v>
      </c>
      <c r="E116" s="273"/>
      <c r="F116" s="273"/>
      <c r="G116" s="132"/>
      <c r="H116" s="132"/>
      <c r="I116" s="132"/>
      <c r="J116" s="134">
        <v>0</v>
      </c>
      <c r="K116" s="132"/>
      <c r="L116" s="135"/>
      <c r="M116" s="136"/>
      <c r="N116" s="137" t="s">
        <v>38</v>
      </c>
      <c r="O116" s="136"/>
      <c r="P116" s="136"/>
      <c r="Q116" s="136"/>
      <c r="R116" s="136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8" t="s">
        <v>125</v>
      </c>
      <c r="AZ116" s="136"/>
      <c r="BA116" s="136"/>
      <c r="BB116" s="136"/>
      <c r="BC116" s="136"/>
      <c r="BD116" s="136"/>
      <c r="BE116" s="139">
        <f t="shared" ref="BE116:BE121" si="0">IF(N116="základná",J116,0)</f>
        <v>0</v>
      </c>
      <c r="BF116" s="139">
        <f t="shared" ref="BF116:BF121" si="1">IF(N116="znížená",J116,0)</f>
        <v>0</v>
      </c>
      <c r="BG116" s="139">
        <f t="shared" ref="BG116:BG121" si="2">IF(N116="zákl. prenesená",J116,0)</f>
        <v>0</v>
      </c>
      <c r="BH116" s="139">
        <f t="shared" ref="BH116:BH121" si="3">IF(N116="zníž. prenesená",J116,0)</f>
        <v>0</v>
      </c>
      <c r="BI116" s="139">
        <f t="shared" ref="BI116:BI121" si="4">IF(N116="nulová",J116,0)</f>
        <v>0</v>
      </c>
      <c r="BJ116" s="138" t="s">
        <v>87</v>
      </c>
      <c r="BK116" s="136"/>
      <c r="BL116" s="136"/>
      <c r="BM116" s="136"/>
    </row>
    <row r="117" spans="1:65" s="2" customFormat="1" ht="18" customHeight="1" x14ac:dyDescent="0.2">
      <c r="A117" s="32"/>
      <c r="B117" s="131"/>
      <c r="C117" s="132"/>
      <c r="D117" s="272" t="s">
        <v>126</v>
      </c>
      <c r="E117" s="273"/>
      <c r="F117" s="273"/>
      <c r="G117" s="132"/>
      <c r="H117" s="132"/>
      <c r="I117" s="132"/>
      <c r="J117" s="134">
        <v>0</v>
      </c>
      <c r="K117" s="132"/>
      <c r="L117" s="135"/>
      <c r="M117" s="136"/>
      <c r="N117" s="137" t="s">
        <v>38</v>
      </c>
      <c r="O117" s="136"/>
      <c r="P117" s="136"/>
      <c r="Q117" s="136"/>
      <c r="R117" s="136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8" t="s">
        <v>125</v>
      </c>
      <c r="AZ117" s="136"/>
      <c r="BA117" s="136"/>
      <c r="BB117" s="136"/>
      <c r="BC117" s="136"/>
      <c r="BD117" s="136"/>
      <c r="BE117" s="139">
        <f t="shared" si="0"/>
        <v>0</v>
      </c>
      <c r="BF117" s="139">
        <f t="shared" si="1"/>
        <v>0</v>
      </c>
      <c r="BG117" s="139">
        <f t="shared" si="2"/>
        <v>0</v>
      </c>
      <c r="BH117" s="139">
        <f t="shared" si="3"/>
        <v>0</v>
      </c>
      <c r="BI117" s="139">
        <f t="shared" si="4"/>
        <v>0</v>
      </c>
      <c r="BJ117" s="138" t="s">
        <v>87</v>
      </c>
      <c r="BK117" s="136"/>
      <c r="BL117" s="136"/>
      <c r="BM117" s="136"/>
    </row>
    <row r="118" spans="1:65" s="2" customFormat="1" ht="18" customHeight="1" x14ac:dyDescent="0.2">
      <c r="A118" s="32"/>
      <c r="B118" s="131"/>
      <c r="C118" s="132"/>
      <c r="D118" s="272" t="s">
        <v>127</v>
      </c>
      <c r="E118" s="273"/>
      <c r="F118" s="273"/>
      <c r="G118" s="132"/>
      <c r="H118" s="132"/>
      <c r="I118" s="132"/>
      <c r="J118" s="134">
        <v>0</v>
      </c>
      <c r="K118" s="132"/>
      <c r="L118" s="135"/>
      <c r="M118" s="136"/>
      <c r="N118" s="137" t="s">
        <v>38</v>
      </c>
      <c r="O118" s="136"/>
      <c r="P118" s="136"/>
      <c r="Q118" s="136"/>
      <c r="R118" s="136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8" t="s">
        <v>125</v>
      </c>
      <c r="AZ118" s="136"/>
      <c r="BA118" s="136"/>
      <c r="BB118" s="136"/>
      <c r="BC118" s="136"/>
      <c r="BD118" s="136"/>
      <c r="BE118" s="139">
        <f t="shared" si="0"/>
        <v>0</v>
      </c>
      <c r="BF118" s="139">
        <f t="shared" si="1"/>
        <v>0</v>
      </c>
      <c r="BG118" s="139">
        <f t="shared" si="2"/>
        <v>0</v>
      </c>
      <c r="BH118" s="139">
        <f t="shared" si="3"/>
        <v>0</v>
      </c>
      <c r="BI118" s="139">
        <f t="shared" si="4"/>
        <v>0</v>
      </c>
      <c r="BJ118" s="138" t="s">
        <v>87</v>
      </c>
      <c r="BK118" s="136"/>
      <c r="BL118" s="136"/>
      <c r="BM118" s="136"/>
    </row>
    <row r="119" spans="1:65" s="2" customFormat="1" ht="18" customHeight="1" x14ac:dyDescent="0.2">
      <c r="A119" s="32"/>
      <c r="B119" s="131"/>
      <c r="C119" s="132"/>
      <c r="D119" s="272" t="s">
        <v>128</v>
      </c>
      <c r="E119" s="273"/>
      <c r="F119" s="273"/>
      <c r="G119" s="132"/>
      <c r="H119" s="132"/>
      <c r="I119" s="132"/>
      <c r="J119" s="134">
        <v>0</v>
      </c>
      <c r="K119" s="132"/>
      <c r="L119" s="135"/>
      <c r="M119" s="136"/>
      <c r="N119" s="137" t="s">
        <v>38</v>
      </c>
      <c r="O119" s="136"/>
      <c r="P119" s="136"/>
      <c r="Q119" s="136"/>
      <c r="R119" s="136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8" t="s">
        <v>125</v>
      </c>
      <c r="AZ119" s="136"/>
      <c r="BA119" s="136"/>
      <c r="BB119" s="136"/>
      <c r="BC119" s="136"/>
      <c r="BD119" s="136"/>
      <c r="BE119" s="139">
        <f t="shared" si="0"/>
        <v>0</v>
      </c>
      <c r="BF119" s="139">
        <f t="shared" si="1"/>
        <v>0</v>
      </c>
      <c r="BG119" s="139">
        <f t="shared" si="2"/>
        <v>0</v>
      </c>
      <c r="BH119" s="139">
        <f t="shared" si="3"/>
        <v>0</v>
      </c>
      <c r="BI119" s="139">
        <f t="shared" si="4"/>
        <v>0</v>
      </c>
      <c r="BJ119" s="138" t="s">
        <v>87</v>
      </c>
      <c r="BK119" s="136"/>
      <c r="BL119" s="136"/>
      <c r="BM119" s="136"/>
    </row>
    <row r="120" spans="1:65" s="2" customFormat="1" ht="18" customHeight="1" x14ac:dyDescent="0.2">
      <c r="A120" s="32"/>
      <c r="B120" s="131"/>
      <c r="C120" s="132"/>
      <c r="D120" s="272" t="s">
        <v>129</v>
      </c>
      <c r="E120" s="273"/>
      <c r="F120" s="273"/>
      <c r="G120" s="132"/>
      <c r="H120" s="132"/>
      <c r="I120" s="132"/>
      <c r="J120" s="134">
        <v>0</v>
      </c>
      <c r="K120" s="132"/>
      <c r="L120" s="135"/>
      <c r="M120" s="136"/>
      <c r="N120" s="137" t="s">
        <v>38</v>
      </c>
      <c r="O120" s="136"/>
      <c r="P120" s="136"/>
      <c r="Q120" s="136"/>
      <c r="R120" s="136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8" t="s">
        <v>125</v>
      </c>
      <c r="AZ120" s="136"/>
      <c r="BA120" s="136"/>
      <c r="BB120" s="136"/>
      <c r="BC120" s="136"/>
      <c r="BD120" s="136"/>
      <c r="BE120" s="139">
        <f t="shared" si="0"/>
        <v>0</v>
      </c>
      <c r="BF120" s="139">
        <f t="shared" si="1"/>
        <v>0</v>
      </c>
      <c r="BG120" s="139">
        <f t="shared" si="2"/>
        <v>0</v>
      </c>
      <c r="BH120" s="139">
        <f t="shared" si="3"/>
        <v>0</v>
      </c>
      <c r="BI120" s="139">
        <f t="shared" si="4"/>
        <v>0</v>
      </c>
      <c r="BJ120" s="138" t="s">
        <v>87</v>
      </c>
      <c r="BK120" s="136"/>
      <c r="BL120" s="136"/>
      <c r="BM120" s="136"/>
    </row>
    <row r="121" spans="1:65" s="2" customFormat="1" ht="18" customHeight="1" x14ac:dyDescent="0.2">
      <c r="A121" s="32"/>
      <c r="B121" s="131"/>
      <c r="C121" s="132"/>
      <c r="D121" s="133" t="s">
        <v>130</v>
      </c>
      <c r="E121" s="132"/>
      <c r="F121" s="132"/>
      <c r="G121" s="132"/>
      <c r="H121" s="132"/>
      <c r="I121" s="132"/>
      <c r="J121" s="134" t="e">
        <f>ROUND(J30*T121,2)</f>
        <v>#REF!</v>
      </c>
      <c r="K121" s="132"/>
      <c r="L121" s="135"/>
      <c r="M121" s="136"/>
      <c r="N121" s="137" t="s">
        <v>38</v>
      </c>
      <c r="O121" s="136"/>
      <c r="P121" s="136"/>
      <c r="Q121" s="136"/>
      <c r="R121" s="136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8" t="s">
        <v>131</v>
      </c>
      <c r="AZ121" s="136"/>
      <c r="BA121" s="136"/>
      <c r="BB121" s="136"/>
      <c r="BC121" s="136"/>
      <c r="BD121" s="136"/>
      <c r="BE121" s="139">
        <f t="shared" si="0"/>
        <v>0</v>
      </c>
      <c r="BF121" s="139" t="e">
        <f t="shared" si="1"/>
        <v>#REF!</v>
      </c>
      <c r="BG121" s="139">
        <f t="shared" si="2"/>
        <v>0</v>
      </c>
      <c r="BH121" s="139">
        <f t="shared" si="3"/>
        <v>0</v>
      </c>
      <c r="BI121" s="139">
        <f t="shared" si="4"/>
        <v>0</v>
      </c>
      <c r="BJ121" s="138" t="s">
        <v>87</v>
      </c>
      <c r="BK121" s="136"/>
      <c r="BL121" s="136"/>
      <c r="BM121" s="136"/>
    </row>
    <row r="122" spans="1:65" s="2" customFormat="1" x14ac:dyDescent="0.2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29.25" customHeight="1" x14ac:dyDescent="0.2">
      <c r="A123" s="32"/>
      <c r="B123" s="33"/>
      <c r="C123" s="140" t="s">
        <v>132</v>
      </c>
      <c r="D123" s="110"/>
      <c r="E123" s="110"/>
      <c r="F123" s="110"/>
      <c r="G123" s="110"/>
      <c r="H123" s="110"/>
      <c r="I123" s="110"/>
      <c r="J123" s="141" t="e">
        <f>ROUND(J96+J115,2)</f>
        <v>#REF!</v>
      </c>
      <c r="K123" s="110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2" customFormat="1" ht="6.95" customHeight="1" x14ac:dyDescent="0.2">
      <c r="A124" s="32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65" s="2" customFormat="1" ht="6.95" customHeight="1" x14ac:dyDescent="0.2">
      <c r="A128" s="32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3" s="2" customFormat="1" ht="24.95" customHeight="1" x14ac:dyDescent="0.2">
      <c r="A129" s="32"/>
      <c r="B129" s="33"/>
      <c r="C129" s="21" t="s">
        <v>133</v>
      </c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3" s="2" customFormat="1" ht="6.95" customHeight="1" x14ac:dyDescent="0.2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3" s="2" customFormat="1" ht="12" customHeight="1" x14ac:dyDescent="0.2">
      <c r="A131" s="32"/>
      <c r="B131" s="33"/>
      <c r="C131" s="27" t="s">
        <v>15</v>
      </c>
      <c r="D131" s="32"/>
      <c r="E131" s="32"/>
      <c r="F131" s="32"/>
      <c r="G131" s="32"/>
      <c r="H131" s="32"/>
      <c r="I131" s="32"/>
      <c r="J131" s="32"/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3" s="2" customFormat="1" ht="16.5" customHeight="1" x14ac:dyDescent="0.2">
      <c r="A132" s="32"/>
      <c r="B132" s="33"/>
      <c r="C132" s="32"/>
      <c r="D132" s="32"/>
      <c r="E132" s="274" t="str">
        <f>E7</f>
        <v>SOŠ chemická, Vlčie hrdlo 50, Bratislava - oprava laboratórií</v>
      </c>
      <c r="F132" s="275"/>
      <c r="G132" s="275"/>
      <c r="H132" s="275"/>
      <c r="I132" s="32"/>
      <c r="J132" s="32"/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3" s="2" customFormat="1" ht="12" customHeight="1" x14ac:dyDescent="0.2">
      <c r="A133" s="32"/>
      <c r="B133" s="33"/>
      <c r="C133" s="27" t="s">
        <v>97</v>
      </c>
      <c r="D133" s="32"/>
      <c r="E133" s="32"/>
      <c r="F133" s="32"/>
      <c r="G133" s="32"/>
      <c r="H133" s="32"/>
      <c r="I133" s="32"/>
      <c r="J133" s="32"/>
      <c r="K133" s="32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3" s="2" customFormat="1" ht="16.5" customHeight="1" x14ac:dyDescent="0.2">
      <c r="A134" s="32"/>
      <c r="B134" s="33"/>
      <c r="C134" s="32"/>
      <c r="D134" s="32"/>
      <c r="E134" s="256" t="str">
        <f>E9</f>
        <v>01 - Lekárenské laboratórium</v>
      </c>
      <c r="F134" s="276"/>
      <c r="G134" s="276"/>
      <c r="H134" s="276"/>
      <c r="I134" s="32"/>
      <c r="J134" s="32"/>
      <c r="K134" s="32"/>
      <c r="L134" s="4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3" s="2" customFormat="1" ht="6.95" customHeight="1" x14ac:dyDescent="0.2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3" s="2" customFormat="1" ht="12" customHeight="1" x14ac:dyDescent="0.2">
      <c r="A136" s="32"/>
      <c r="B136" s="33"/>
      <c r="C136" s="27" t="s">
        <v>19</v>
      </c>
      <c r="D136" s="32"/>
      <c r="E136" s="32"/>
      <c r="F136" s="25" t="str">
        <f>F12</f>
        <v xml:space="preserve"> </v>
      </c>
      <c r="G136" s="32"/>
      <c r="H136" s="32"/>
      <c r="I136" s="27" t="s">
        <v>21</v>
      </c>
      <c r="J136" s="58" t="str">
        <f>IF(J12="","",J12)</f>
        <v/>
      </c>
      <c r="K136" s="32"/>
      <c r="L136" s="45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3" s="2" customFormat="1" ht="6.95" customHeight="1" x14ac:dyDescent="0.2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5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3" s="2" customFormat="1" ht="15.2" customHeight="1" x14ac:dyDescent="0.2">
      <c r="A138" s="32"/>
      <c r="B138" s="33"/>
      <c r="C138" s="27" t="s">
        <v>22</v>
      </c>
      <c r="D138" s="32"/>
      <c r="E138" s="32"/>
      <c r="F138" s="25" t="str">
        <f>E15</f>
        <v>SOŠ chemická, Bratislava</v>
      </c>
      <c r="G138" s="32"/>
      <c r="H138" s="32"/>
      <c r="I138" s="27" t="s">
        <v>28</v>
      </c>
      <c r="J138" s="30" t="str">
        <f>E21</f>
        <v xml:space="preserve"> </v>
      </c>
      <c r="K138" s="32"/>
      <c r="L138" s="45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3" s="2" customFormat="1" ht="15.2" customHeight="1" x14ac:dyDescent="0.2">
      <c r="A139" s="32"/>
      <c r="B139" s="33"/>
      <c r="C139" s="27" t="s">
        <v>26</v>
      </c>
      <c r="D139" s="32"/>
      <c r="E139" s="32"/>
      <c r="F139" s="25" t="str">
        <f>IF(E18="","",E18)</f>
        <v>Vyplň údaj</v>
      </c>
      <c r="G139" s="32"/>
      <c r="H139" s="32"/>
      <c r="I139" s="27" t="s">
        <v>30</v>
      </c>
      <c r="J139" s="30">
        <f>E24</f>
        <v>0</v>
      </c>
      <c r="K139" s="32"/>
      <c r="L139" s="45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3" s="2" customFormat="1" ht="10.35" customHeight="1" x14ac:dyDescent="0.2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5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63" s="11" customFormat="1" ht="29.25" customHeight="1" x14ac:dyDescent="0.2">
      <c r="A141" s="142"/>
      <c r="B141" s="143"/>
      <c r="C141" s="144" t="s">
        <v>134</v>
      </c>
      <c r="D141" s="145" t="s">
        <v>57</v>
      </c>
      <c r="E141" s="145" t="s">
        <v>53</v>
      </c>
      <c r="F141" s="145" t="s">
        <v>54</v>
      </c>
      <c r="G141" s="145" t="s">
        <v>135</v>
      </c>
      <c r="H141" s="145" t="s">
        <v>136</v>
      </c>
      <c r="I141" s="145" t="s">
        <v>137</v>
      </c>
      <c r="J141" s="146" t="s">
        <v>104</v>
      </c>
      <c r="K141" s="147" t="s">
        <v>138</v>
      </c>
      <c r="L141" s="148"/>
      <c r="M141" s="65" t="s">
        <v>1</v>
      </c>
      <c r="N141" s="66" t="s">
        <v>36</v>
      </c>
      <c r="O141" s="66" t="s">
        <v>139</v>
      </c>
      <c r="P141" s="66" t="s">
        <v>140</v>
      </c>
      <c r="Q141" s="66" t="s">
        <v>141</v>
      </c>
      <c r="R141" s="66" t="s">
        <v>142</v>
      </c>
      <c r="S141" s="66" t="s">
        <v>143</v>
      </c>
      <c r="T141" s="67" t="s">
        <v>144</v>
      </c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</row>
    <row r="142" spans="1:63" s="2" customFormat="1" ht="22.9" customHeight="1" x14ac:dyDescent="0.25">
      <c r="A142" s="32"/>
      <c r="B142" s="33"/>
      <c r="C142" s="72" t="s">
        <v>100</v>
      </c>
      <c r="D142" s="32"/>
      <c r="E142" s="32"/>
      <c r="F142" s="32"/>
      <c r="G142" s="32"/>
      <c r="H142" s="32"/>
      <c r="I142" s="32"/>
      <c r="J142" s="149" t="e">
        <f>BK142</f>
        <v>#REF!</v>
      </c>
      <c r="K142" s="32"/>
      <c r="L142" s="33"/>
      <c r="M142" s="68"/>
      <c r="N142" s="59"/>
      <c r="O142" s="69"/>
      <c r="P142" s="150">
        <f>P143+P187+P284+P296</f>
        <v>0</v>
      </c>
      <c r="Q142" s="69"/>
      <c r="R142" s="150">
        <f>R143+R187+R284+R296</f>
        <v>2.0449379300000001</v>
      </c>
      <c r="S142" s="69"/>
      <c r="T142" s="151">
        <f>T143+T187+T284+T296</f>
        <v>5.0885119999999988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71</v>
      </c>
      <c r="AU142" s="17" t="s">
        <v>106</v>
      </c>
      <c r="BK142" s="152" t="e">
        <f>BK143+BK187+BK284+BK296</f>
        <v>#REF!</v>
      </c>
    </row>
    <row r="143" spans="1:63" s="12" customFormat="1" ht="25.9" customHeight="1" x14ac:dyDescent="0.2">
      <c r="B143" s="153"/>
      <c r="D143" s="154" t="s">
        <v>71</v>
      </c>
      <c r="E143" s="155" t="s">
        <v>145</v>
      </c>
      <c r="F143" s="155" t="s">
        <v>146</v>
      </c>
      <c r="I143" s="156"/>
      <c r="J143" s="157">
        <f>BK143</f>
        <v>0</v>
      </c>
      <c r="L143" s="153"/>
      <c r="M143" s="158"/>
      <c r="N143" s="159"/>
      <c r="O143" s="159"/>
      <c r="P143" s="160">
        <f>P144+P158+P185</f>
        <v>0</v>
      </c>
      <c r="Q143" s="159"/>
      <c r="R143" s="160">
        <f>R144+R158+R185</f>
        <v>0.87354081000000006</v>
      </c>
      <c r="S143" s="159"/>
      <c r="T143" s="161">
        <f>T144+T158+T185</f>
        <v>5.0044419999999992</v>
      </c>
      <c r="AR143" s="154" t="s">
        <v>80</v>
      </c>
      <c r="AT143" s="162" t="s">
        <v>71</v>
      </c>
      <c r="AU143" s="162" t="s">
        <v>72</v>
      </c>
      <c r="AY143" s="154" t="s">
        <v>147</v>
      </c>
      <c r="BK143" s="163">
        <f>BK144+BK158+BK185</f>
        <v>0</v>
      </c>
    </row>
    <row r="144" spans="1:63" s="12" customFormat="1" ht="22.9" customHeight="1" x14ac:dyDescent="0.2">
      <c r="B144" s="153"/>
      <c r="D144" s="154" t="s">
        <v>71</v>
      </c>
      <c r="E144" s="164" t="s">
        <v>148</v>
      </c>
      <c r="F144" s="164" t="s">
        <v>149</v>
      </c>
      <c r="I144" s="156"/>
      <c r="J144" s="165">
        <f>BK144</f>
        <v>0</v>
      </c>
      <c r="L144" s="153"/>
      <c r="M144" s="158"/>
      <c r="N144" s="159"/>
      <c r="O144" s="159"/>
      <c r="P144" s="160">
        <f>SUM(P145:P157)</f>
        <v>0</v>
      </c>
      <c r="Q144" s="159"/>
      <c r="R144" s="160">
        <f>SUM(R145:R157)</f>
        <v>0.85148419000000009</v>
      </c>
      <c r="S144" s="159"/>
      <c r="T144" s="161">
        <f>SUM(T145:T157)</f>
        <v>0</v>
      </c>
      <c r="AR144" s="154" t="s">
        <v>80</v>
      </c>
      <c r="AT144" s="162" t="s">
        <v>71</v>
      </c>
      <c r="AU144" s="162" t="s">
        <v>80</v>
      </c>
      <c r="AY144" s="154" t="s">
        <v>147</v>
      </c>
      <c r="BK144" s="163">
        <f>SUM(BK145:BK157)</f>
        <v>0</v>
      </c>
    </row>
    <row r="145" spans="1:65" s="2" customFormat="1" ht="24.2" customHeight="1" x14ac:dyDescent="0.2">
      <c r="A145" s="32"/>
      <c r="B145" s="131"/>
      <c r="C145" s="166" t="s">
        <v>80</v>
      </c>
      <c r="D145" s="166" t="s">
        <v>150</v>
      </c>
      <c r="E145" s="167" t="s">
        <v>151</v>
      </c>
      <c r="F145" s="168" t="s">
        <v>152</v>
      </c>
      <c r="G145" s="169" t="s">
        <v>153</v>
      </c>
      <c r="H145" s="170">
        <v>5</v>
      </c>
      <c r="I145" s="171"/>
      <c r="J145" s="172">
        <f>ROUND(I145*H145,2)</f>
        <v>0</v>
      </c>
      <c r="K145" s="173"/>
      <c r="L145" s="33"/>
      <c r="M145" s="174" t="s">
        <v>1</v>
      </c>
      <c r="N145" s="175" t="s">
        <v>38</v>
      </c>
      <c r="O145" s="61"/>
      <c r="P145" s="176">
        <f>O145*H145</f>
        <v>0</v>
      </c>
      <c r="Q145" s="176">
        <v>3.0400000000000002E-3</v>
      </c>
      <c r="R145" s="176">
        <f>Q145*H145</f>
        <v>1.5200000000000002E-2</v>
      </c>
      <c r="S145" s="176">
        <v>0</v>
      </c>
      <c r="T145" s="17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8" t="s">
        <v>154</v>
      </c>
      <c r="AT145" s="178" t="s">
        <v>150</v>
      </c>
      <c r="AU145" s="178" t="s">
        <v>87</v>
      </c>
      <c r="AY145" s="17" t="s">
        <v>147</v>
      </c>
      <c r="BE145" s="179">
        <f>IF(N145="základná",J145,0)</f>
        <v>0</v>
      </c>
      <c r="BF145" s="179">
        <f>IF(N145="znížená",J145,0)</f>
        <v>0</v>
      </c>
      <c r="BG145" s="179">
        <f>IF(N145="zákl. prenesená",J145,0)</f>
        <v>0</v>
      </c>
      <c r="BH145" s="179">
        <f>IF(N145="zníž. prenesená",J145,0)</f>
        <v>0</v>
      </c>
      <c r="BI145" s="179">
        <f>IF(N145="nulová",J145,0)</f>
        <v>0</v>
      </c>
      <c r="BJ145" s="17" t="s">
        <v>87</v>
      </c>
      <c r="BK145" s="179">
        <f>ROUND(I145*H145,2)</f>
        <v>0</v>
      </c>
      <c r="BL145" s="17" t="s">
        <v>154</v>
      </c>
      <c r="BM145" s="178" t="s">
        <v>155</v>
      </c>
    </row>
    <row r="146" spans="1:65" s="2" customFormat="1" ht="24.2" customHeight="1" x14ac:dyDescent="0.2">
      <c r="A146" s="32"/>
      <c r="B146" s="131"/>
      <c r="C146" s="166" t="s">
        <v>87</v>
      </c>
      <c r="D146" s="166" t="s">
        <v>150</v>
      </c>
      <c r="E146" s="167" t="s">
        <v>156</v>
      </c>
      <c r="F146" s="168" t="s">
        <v>157</v>
      </c>
      <c r="G146" s="169" t="s">
        <v>158</v>
      </c>
      <c r="H146" s="170">
        <v>4.0549999999999997</v>
      </c>
      <c r="I146" s="171"/>
      <c r="J146" s="172">
        <f>ROUND(I146*H146,2)</f>
        <v>0</v>
      </c>
      <c r="K146" s="173"/>
      <c r="L146" s="33"/>
      <c r="M146" s="174" t="s">
        <v>1</v>
      </c>
      <c r="N146" s="175" t="s">
        <v>38</v>
      </c>
      <c r="O146" s="61"/>
      <c r="P146" s="176">
        <f>O146*H146</f>
        <v>0</v>
      </c>
      <c r="Q146" s="176">
        <v>7.5520000000000004E-2</v>
      </c>
      <c r="R146" s="176">
        <f>Q146*H146</f>
        <v>0.30623359999999999</v>
      </c>
      <c r="S146" s="176">
        <v>0</v>
      </c>
      <c r="T146" s="17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8" t="s">
        <v>154</v>
      </c>
      <c r="AT146" s="178" t="s">
        <v>150</v>
      </c>
      <c r="AU146" s="178" t="s">
        <v>87</v>
      </c>
      <c r="AY146" s="17" t="s">
        <v>147</v>
      </c>
      <c r="BE146" s="179">
        <f>IF(N146="základná",J146,0)</f>
        <v>0</v>
      </c>
      <c r="BF146" s="179">
        <f>IF(N146="znížená",J146,0)</f>
        <v>0</v>
      </c>
      <c r="BG146" s="179">
        <f>IF(N146="zákl. prenesená",J146,0)</f>
        <v>0</v>
      </c>
      <c r="BH146" s="179">
        <f>IF(N146="zníž. prenesená",J146,0)</f>
        <v>0</v>
      </c>
      <c r="BI146" s="179">
        <f>IF(N146="nulová",J146,0)</f>
        <v>0</v>
      </c>
      <c r="BJ146" s="17" t="s">
        <v>87</v>
      </c>
      <c r="BK146" s="179">
        <f>ROUND(I146*H146,2)</f>
        <v>0</v>
      </c>
      <c r="BL146" s="17" t="s">
        <v>154</v>
      </c>
      <c r="BM146" s="178" t="s">
        <v>159</v>
      </c>
    </row>
    <row r="147" spans="1:65" s="13" customFormat="1" x14ac:dyDescent="0.2">
      <c r="B147" s="180"/>
      <c r="D147" s="181" t="s">
        <v>160</v>
      </c>
      <c r="E147" s="182" t="s">
        <v>1</v>
      </c>
      <c r="F147" s="183" t="s">
        <v>161</v>
      </c>
      <c r="H147" s="184">
        <v>2.1</v>
      </c>
      <c r="I147" s="185"/>
      <c r="L147" s="180"/>
      <c r="M147" s="186"/>
      <c r="N147" s="187"/>
      <c r="O147" s="187"/>
      <c r="P147" s="187"/>
      <c r="Q147" s="187"/>
      <c r="R147" s="187"/>
      <c r="S147" s="187"/>
      <c r="T147" s="188"/>
      <c r="AT147" s="182" t="s">
        <v>160</v>
      </c>
      <c r="AU147" s="182" t="s">
        <v>87</v>
      </c>
      <c r="AV147" s="13" t="s">
        <v>87</v>
      </c>
      <c r="AW147" s="13" t="s">
        <v>29</v>
      </c>
      <c r="AX147" s="13" t="s">
        <v>72</v>
      </c>
      <c r="AY147" s="182" t="s">
        <v>147</v>
      </c>
    </row>
    <row r="148" spans="1:65" s="13" customFormat="1" x14ac:dyDescent="0.2">
      <c r="B148" s="180"/>
      <c r="D148" s="181" t="s">
        <v>160</v>
      </c>
      <c r="E148" s="182" t="s">
        <v>1</v>
      </c>
      <c r="F148" s="183" t="s">
        <v>162</v>
      </c>
      <c r="H148" s="184">
        <v>0.55500000000000005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2" t="s">
        <v>160</v>
      </c>
      <c r="AU148" s="182" t="s">
        <v>87</v>
      </c>
      <c r="AV148" s="13" t="s">
        <v>87</v>
      </c>
      <c r="AW148" s="13" t="s">
        <v>29</v>
      </c>
      <c r="AX148" s="13" t="s">
        <v>72</v>
      </c>
      <c r="AY148" s="182" t="s">
        <v>147</v>
      </c>
    </row>
    <row r="149" spans="1:65" s="13" customFormat="1" x14ac:dyDescent="0.2">
      <c r="B149" s="180"/>
      <c r="D149" s="181" t="s">
        <v>160</v>
      </c>
      <c r="E149" s="182" t="s">
        <v>1</v>
      </c>
      <c r="F149" s="183" t="s">
        <v>163</v>
      </c>
      <c r="H149" s="184">
        <v>1.4</v>
      </c>
      <c r="I149" s="185"/>
      <c r="L149" s="180"/>
      <c r="M149" s="186"/>
      <c r="N149" s="187"/>
      <c r="O149" s="187"/>
      <c r="P149" s="187"/>
      <c r="Q149" s="187"/>
      <c r="R149" s="187"/>
      <c r="S149" s="187"/>
      <c r="T149" s="188"/>
      <c r="AT149" s="182" t="s">
        <v>160</v>
      </c>
      <c r="AU149" s="182" t="s">
        <v>87</v>
      </c>
      <c r="AV149" s="13" t="s">
        <v>87</v>
      </c>
      <c r="AW149" s="13" t="s">
        <v>29</v>
      </c>
      <c r="AX149" s="13" t="s">
        <v>72</v>
      </c>
      <c r="AY149" s="182" t="s">
        <v>147</v>
      </c>
    </row>
    <row r="150" spans="1:65" s="14" customFormat="1" x14ac:dyDescent="0.2">
      <c r="B150" s="189"/>
      <c r="D150" s="181" t="s">
        <v>160</v>
      </c>
      <c r="E150" s="190" t="s">
        <v>1</v>
      </c>
      <c r="F150" s="191" t="s">
        <v>164</v>
      </c>
      <c r="H150" s="192">
        <v>4.0549999999999997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160</v>
      </c>
      <c r="AU150" s="190" t="s">
        <v>87</v>
      </c>
      <c r="AV150" s="14" t="s">
        <v>154</v>
      </c>
      <c r="AW150" s="14" t="s">
        <v>29</v>
      </c>
      <c r="AX150" s="14" t="s">
        <v>80</v>
      </c>
      <c r="AY150" s="190" t="s">
        <v>147</v>
      </c>
    </row>
    <row r="151" spans="1:65" s="2" customFormat="1" ht="24.2" customHeight="1" x14ac:dyDescent="0.2">
      <c r="A151" s="32"/>
      <c r="B151" s="131"/>
      <c r="C151" s="166" t="s">
        <v>165</v>
      </c>
      <c r="D151" s="166" t="s">
        <v>150</v>
      </c>
      <c r="E151" s="167" t="s">
        <v>166</v>
      </c>
      <c r="F151" s="168" t="s">
        <v>167</v>
      </c>
      <c r="G151" s="169" t="s">
        <v>158</v>
      </c>
      <c r="H151" s="170">
        <v>4.0549999999999997</v>
      </c>
      <c r="I151" s="171"/>
      <c r="J151" s="172">
        <f>ROUND(I151*H151,2)</f>
        <v>0</v>
      </c>
      <c r="K151" s="173"/>
      <c r="L151" s="33"/>
      <c r="M151" s="174" t="s">
        <v>1</v>
      </c>
      <c r="N151" s="175" t="s">
        <v>38</v>
      </c>
      <c r="O151" s="61"/>
      <c r="P151" s="176">
        <f>O151*H151</f>
        <v>0</v>
      </c>
      <c r="Q151" s="176">
        <v>3.9800000000000002E-2</v>
      </c>
      <c r="R151" s="176">
        <f>Q151*H151</f>
        <v>0.161389</v>
      </c>
      <c r="S151" s="176">
        <v>0</v>
      </c>
      <c r="T151" s="17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8" t="s">
        <v>154</v>
      </c>
      <c r="AT151" s="178" t="s">
        <v>150</v>
      </c>
      <c r="AU151" s="178" t="s">
        <v>87</v>
      </c>
      <c r="AY151" s="17" t="s">
        <v>147</v>
      </c>
      <c r="BE151" s="179">
        <f>IF(N151="základná",J151,0)</f>
        <v>0</v>
      </c>
      <c r="BF151" s="179">
        <f>IF(N151="znížená",J151,0)</f>
        <v>0</v>
      </c>
      <c r="BG151" s="179">
        <f>IF(N151="zákl. prenesená",J151,0)</f>
        <v>0</v>
      </c>
      <c r="BH151" s="179">
        <f>IF(N151="zníž. prenesená",J151,0)</f>
        <v>0</v>
      </c>
      <c r="BI151" s="179">
        <f>IF(N151="nulová",J151,0)</f>
        <v>0</v>
      </c>
      <c r="BJ151" s="17" t="s">
        <v>87</v>
      </c>
      <c r="BK151" s="179">
        <f>ROUND(I151*H151,2)</f>
        <v>0</v>
      </c>
      <c r="BL151" s="17" t="s">
        <v>154</v>
      </c>
      <c r="BM151" s="178" t="s">
        <v>168</v>
      </c>
    </row>
    <row r="152" spans="1:65" s="13" customFormat="1" x14ac:dyDescent="0.2">
      <c r="B152" s="180"/>
      <c r="D152" s="181" t="s">
        <v>160</v>
      </c>
      <c r="E152" s="182" t="s">
        <v>1</v>
      </c>
      <c r="F152" s="183" t="s">
        <v>169</v>
      </c>
      <c r="H152" s="184">
        <v>4.0549999999999997</v>
      </c>
      <c r="I152" s="185"/>
      <c r="L152" s="180"/>
      <c r="M152" s="186"/>
      <c r="N152" s="187"/>
      <c r="O152" s="187"/>
      <c r="P152" s="187"/>
      <c r="Q152" s="187"/>
      <c r="R152" s="187"/>
      <c r="S152" s="187"/>
      <c r="T152" s="188"/>
      <c r="AT152" s="182" t="s">
        <v>160</v>
      </c>
      <c r="AU152" s="182" t="s">
        <v>87</v>
      </c>
      <c r="AV152" s="13" t="s">
        <v>87</v>
      </c>
      <c r="AW152" s="13" t="s">
        <v>29</v>
      </c>
      <c r="AX152" s="13" t="s">
        <v>80</v>
      </c>
      <c r="AY152" s="182" t="s">
        <v>147</v>
      </c>
    </row>
    <row r="153" spans="1:65" s="2" customFormat="1" ht="24.2" customHeight="1" x14ac:dyDescent="0.2">
      <c r="A153" s="32"/>
      <c r="B153" s="131"/>
      <c r="C153" s="166" t="s">
        <v>170</v>
      </c>
      <c r="D153" s="166" t="s">
        <v>150</v>
      </c>
      <c r="E153" s="167" t="s">
        <v>171</v>
      </c>
      <c r="F153" s="168" t="s">
        <v>172</v>
      </c>
      <c r="G153" s="169" t="s">
        <v>158</v>
      </c>
      <c r="H153" s="170">
        <v>41.777000000000001</v>
      </c>
      <c r="I153" s="171"/>
      <c r="J153" s="172">
        <f>ROUND(I153*H153,2)</f>
        <v>0</v>
      </c>
      <c r="K153" s="173"/>
      <c r="L153" s="33"/>
      <c r="M153" s="174" t="s">
        <v>1</v>
      </c>
      <c r="N153" s="175" t="s">
        <v>38</v>
      </c>
      <c r="O153" s="61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8" t="s">
        <v>154</v>
      </c>
      <c r="AT153" s="178" t="s">
        <v>150</v>
      </c>
      <c r="AU153" s="178" t="s">
        <v>87</v>
      </c>
      <c r="AY153" s="17" t="s">
        <v>147</v>
      </c>
      <c r="BE153" s="179">
        <f>IF(N153="základná",J153,0)</f>
        <v>0</v>
      </c>
      <c r="BF153" s="179">
        <f>IF(N153="znížená",J153,0)</f>
        <v>0</v>
      </c>
      <c r="BG153" s="179">
        <f>IF(N153="zákl. prenesená",J153,0)</f>
        <v>0</v>
      </c>
      <c r="BH153" s="179">
        <f>IF(N153="zníž. prenesená",J153,0)</f>
        <v>0</v>
      </c>
      <c r="BI153" s="179">
        <f>IF(N153="nulová",J153,0)</f>
        <v>0</v>
      </c>
      <c r="BJ153" s="17" t="s">
        <v>87</v>
      </c>
      <c r="BK153" s="179">
        <f>ROUND(I153*H153,2)</f>
        <v>0</v>
      </c>
      <c r="BL153" s="17" t="s">
        <v>154</v>
      </c>
      <c r="BM153" s="178" t="s">
        <v>173</v>
      </c>
    </row>
    <row r="154" spans="1:65" s="13" customFormat="1" x14ac:dyDescent="0.2">
      <c r="B154" s="180"/>
      <c r="D154" s="181" t="s">
        <v>160</v>
      </c>
      <c r="E154" s="182" t="s">
        <v>1</v>
      </c>
      <c r="F154" s="183" t="s">
        <v>85</v>
      </c>
      <c r="H154" s="184">
        <v>41.777000000000001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2" t="s">
        <v>160</v>
      </c>
      <c r="AU154" s="182" t="s">
        <v>87</v>
      </c>
      <c r="AV154" s="13" t="s">
        <v>87</v>
      </c>
      <c r="AW154" s="13" t="s">
        <v>29</v>
      </c>
      <c r="AX154" s="13" t="s">
        <v>80</v>
      </c>
      <c r="AY154" s="182" t="s">
        <v>147</v>
      </c>
    </row>
    <row r="155" spans="1:65" s="2" customFormat="1" ht="33" customHeight="1" x14ac:dyDescent="0.2">
      <c r="A155" s="32"/>
      <c r="B155" s="131"/>
      <c r="C155" s="197" t="s">
        <v>148</v>
      </c>
      <c r="D155" s="197" t="s">
        <v>174</v>
      </c>
      <c r="E155" s="198" t="s">
        <v>175</v>
      </c>
      <c r="F155" s="199" t="s">
        <v>176</v>
      </c>
      <c r="G155" s="200" t="s">
        <v>177</v>
      </c>
      <c r="H155" s="201">
        <v>6.4550000000000001</v>
      </c>
      <c r="I155" s="202"/>
      <c r="J155" s="203">
        <f>ROUND(I155*H155,2)</f>
        <v>0</v>
      </c>
      <c r="K155" s="204"/>
      <c r="L155" s="205"/>
      <c r="M155" s="206" t="s">
        <v>1</v>
      </c>
      <c r="N155" s="207" t="s">
        <v>38</v>
      </c>
      <c r="O155" s="61"/>
      <c r="P155" s="176">
        <f>O155*H155</f>
        <v>0</v>
      </c>
      <c r="Q155" s="176">
        <v>1E-3</v>
      </c>
      <c r="R155" s="176">
        <f>Q155*H155</f>
        <v>6.4549999999999998E-3</v>
      </c>
      <c r="S155" s="176">
        <v>0</v>
      </c>
      <c r="T155" s="17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8" t="s">
        <v>178</v>
      </c>
      <c r="AT155" s="178" t="s">
        <v>174</v>
      </c>
      <c r="AU155" s="178" t="s">
        <v>87</v>
      </c>
      <c r="AY155" s="17" t="s">
        <v>147</v>
      </c>
      <c r="BE155" s="179">
        <f>IF(N155="základná",J155,0)</f>
        <v>0</v>
      </c>
      <c r="BF155" s="179">
        <f>IF(N155="znížená",J155,0)</f>
        <v>0</v>
      </c>
      <c r="BG155" s="179">
        <f>IF(N155="zákl. prenesená",J155,0)</f>
        <v>0</v>
      </c>
      <c r="BH155" s="179">
        <f>IF(N155="zníž. prenesená",J155,0)</f>
        <v>0</v>
      </c>
      <c r="BI155" s="179">
        <f>IF(N155="nulová",J155,0)</f>
        <v>0</v>
      </c>
      <c r="BJ155" s="17" t="s">
        <v>87</v>
      </c>
      <c r="BK155" s="179">
        <f>ROUND(I155*H155,2)</f>
        <v>0</v>
      </c>
      <c r="BL155" s="17" t="s">
        <v>154</v>
      </c>
      <c r="BM155" s="178" t="s">
        <v>179</v>
      </c>
    </row>
    <row r="156" spans="1:65" s="2" customFormat="1" ht="24.2" customHeight="1" x14ac:dyDescent="0.2">
      <c r="A156" s="32"/>
      <c r="B156" s="131"/>
      <c r="C156" s="166" t="s">
        <v>180</v>
      </c>
      <c r="D156" s="166" t="s">
        <v>150</v>
      </c>
      <c r="E156" s="167" t="s">
        <v>181</v>
      </c>
      <c r="F156" s="168" t="s">
        <v>182</v>
      </c>
      <c r="G156" s="169" t="s">
        <v>158</v>
      </c>
      <c r="H156" s="170">
        <v>41.777000000000001</v>
      </c>
      <c r="I156" s="171"/>
      <c r="J156" s="172">
        <f>ROUND(I156*H156,2)</f>
        <v>0</v>
      </c>
      <c r="K156" s="173"/>
      <c r="L156" s="33"/>
      <c r="M156" s="174" t="s">
        <v>1</v>
      </c>
      <c r="N156" s="175" t="s">
        <v>38</v>
      </c>
      <c r="O156" s="61"/>
      <c r="P156" s="176">
        <f>O156*H156</f>
        <v>0</v>
      </c>
      <c r="Q156" s="176">
        <v>8.6700000000000006E-3</v>
      </c>
      <c r="R156" s="176">
        <f>Q156*H156</f>
        <v>0.36220659000000005</v>
      </c>
      <c r="S156" s="176">
        <v>0</v>
      </c>
      <c r="T156" s="17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8" t="s">
        <v>154</v>
      </c>
      <c r="AT156" s="178" t="s">
        <v>150</v>
      </c>
      <c r="AU156" s="178" t="s">
        <v>87</v>
      </c>
      <c r="AY156" s="17" t="s">
        <v>147</v>
      </c>
      <c r="BE156" s="179">
        <f>IF(N156="základná",J156,0)</f>
        <v>0</v>
      </c>
      <c r="BF156" s="179">
        <f>IF(N156="znížená",J156,0)</f>
        <v>0</v>
      </c>
      <c r="BG156" s="179">
        <f>IF(N156="zákl. prenesená",J156,0)</f>
        <v>0</v>
      </c>
      <c r="BH156" s="179">
        <f>IF(N156="zníž. prenesená",J156,0)</f>
        <v>0</v>
      </c>
      <c r="BI156" s="179">
        <f>IF(N156="nulová",J156,0)</f>
        <v>0</v>
      </c>
      <c r="BJ156" s="17" t="s">
        <v>87</v>
      </c>
      <c r="BK156" s="179">
        <f>ROUND(I156*H156,2)</f>
        <v>0</v>
      </c>
      <c r="BL156" s="17" t="s">
        <v>154</v>
      </c>
      <c r="BM156" s="178" t="s">
        <v>183</v>
      </c>
    </row>
    <row r="157" spans="1:65" s="13" customFormat="1" x14ac:dyDescent="0.2">
      <c r="B157" s="180"/>
      <c r="D157" s="181" t="s">
        <v>160</v>
      </c>
      <c r="E157" s="182" t="s">
        <v>1</v>
      </c>
      <c r="F157" s="183" t="s">
        <v>85</v>
      </c>
      <c r="H157" s="184">
        <v>41.777000000000001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2" t="s">
        <v>160</v>
      </c>
      <c r="AU157" s="182" t="s">
        <v>87</v>
      </c>
      <c r="AV157" s="13" t="s">
        <v>87</v>
      </c>
      <c r="AW157" s="13" t="s">
        <v>29</v>
      </c>
      <c r="AX157" s="13" t="s">
        <v>80</v>
      </c>
      <c r="AY157" s="182" t="s">
        <v>147</v>
      </c>
    </row>
    <row r="158" spans="1:65" s="12" customFormat="1" ht="22.9" customHeight="1" x14ac:dyDescent="0.2">
      <c r="B158" s="153"/>
      <c r="D158" s="154" t="s">
        <v>71</v>
      </c>
      <c r="E158" s="164" t="s">
        <v>89</v>
      </c>
      <c r="F158" s="164" t="s">
        <v>184</v>
      </c>
      <c r="I158" s="156"/>
      <c r="J158" s="165">
        <f>BK158</f>
        <v>0</v>
      </c>
      <c r="L158" s="153"/>
      <c r="M158" s="158"/>
      <c r="N158" s="159"/>
      <c r="O158" s="159"/>
      <c r="P158" s="160">
        <f>SUM(P159:P184)</f>
        <v>0</v>
      </c>
      <c r="Q158" s="159"/>
      <c r="R158" s="160">
        <f>SUM(R159:R184)</f>
        <v>2.2056620000000002E-2</v>
      </c>
      <c r="S158" s="159"/>
      <c r="T158" s="161">
        <f>SUM(T159:T184)</f>
        <v>5.0044419999999992</v>
      </c>
      <c r="AR158" s="154" t="s">
        <v>80</v>
      </c>
      <c r="AT158" s="162" t="s">
        <v>71</v>
      </c>
      <c r="AU158" s="162" t="s">
        <v>80</v>
      </c>
      <c r="AY158" s="154" t="s">
        <v>147</v>
      </c>
      <c r="BK158" s="163">
        <f>SUM(BK159:BK184)</f>
        <v>0</v>
      </c>
    </row>
    <row r="159" spans="1:65" s="2" customFormat="1" ht="24.2" customHeight="1" x14ac:dyDescent="0.2">
      <c r="A159" s="32"/>
      <c r="B159" s="131"/>
      <c r="C159" s="166" t="s">
        <v>178</v>
      </c>
      <c r="D159" s="166" t="s">
        <v>150</v>
      </c>
      <c r="E159" s="167" t="s">
        <v>185</v>
      </c>
      <c r="F159" s="168" t="s">
        <v>186</v>
      </c>
      <c r="G159" s="169" t="s">
        <v>158</v>
      </c>
      <c r="H159" s="170">
        <v>10</v>
      </c>
      <c r="I159" s="171"/>
      <c r="J159" s="172">
        <f>ROUND(I159*H159,2)</f>
        <v>0</v>
      </c>
      <c r="K159" s="173"/>
      <c r="L159" s="33"/>
      <c r="M159" s="174" t="s">
        <v>1</v>
      </c>
      <c r="N159" s="175" t="s">
        <v>38</v>
      </c>
      <c r="O159" s="61"/>
      <c r="P159" s="176">
        <f>O159*H159</f>
        <v>0</v>
      </c>
      <c r="Q159" s="176">
        <v>1.92E-3</v>
      </c>
      <c r="R159" s="176">
        <f>Q159*H159</f>
        <v>1.9200000000000002E-2</v>
      </c>
      <c r="S159" s="176">
        <v>0</v>
      </c>
      <c r="T159" s="17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8" t="s">
        <v>154</v>
      </c>
      <c r="AT159" s="178" t="s">
        <v>150</v>
      </c>
      <c r="AU159" s="178" t="s">
        <v>87</v>
      </c>
      <c r="AY159" s="17" t="s">
        <v>147</v>
      </c>
      <c r="BE159" s="179">
        <f>IF(N159="základná",J159,0)</f>
        <v>0</v>
      </c>
      <c r="BF159" s="179">
        <f>IF(N159="znížená",J159,0)</f>
        <v>0</v>
      </c>
      <c r="BG159" s="179">
        <f>IF(N159="zákl. prenesená",J159,0)</f>
        <v>0</v>
      </c>
      <c r="BH159" s="179">
        <f>IF(N159="zníž. prenesená",J159,0)</f>
        <v>0</v>
      </c>
      <c r="BI159" s="179">
        <f>IF(N159="nulová",J159,0)</f>
        <v>0</v>
      </c>
      <c r="BJ159" s="17" t="s">
        <v>87</v>
      </c>
      <c r="BK159" s="179">
        <f>ROUND(I159*H159,2)</f>
        <v>0</v>
      </c>
      <c r="BL159" s="17" t="s">
        <v>154</v>
      </c>
      <c r="BM159" s="178" t="s">
        <v>187</v>
      </c>
    </row>
    <row r="160" spans="1:65" s="2" customFormat="1" ht="16.5" customHeight="1" x14ac:dyDescent="0.2">
      <c r="A160" s="32"/>
      <c r="B160" s="131"/>
      <c r="C160" s="166" t="s">
        <v>89</v>
      </c>
      <c r="D160" s="166" t="s">
        <v>150</v>
      </c>
      <c r="E160" s="167" t="s">
        <v>188</v>
      </c>
      <c r="F160" s="168" t="s">
        <v>189</v>
      </c>
      <c r="G160" s="169" t="s">
        <v>158</v>
      </c>
      <c r="H160" s="170">
        <v>41.777000000000001</v>
      </c>
      <c r="I160" s="171"/>
      <c r="J160" s="172">
        <f>ROUND(I160*H160,2)</f>
        <v>0</v>
      </c>
      <c r="K160" s="173"/>
      <c r="L160" s="33"/>
      <c r="M160" s="174" t="s">
        <v>1</v>
      </c>
      <c r="N160" s="175" t="s">
        <v>38</v>
      </c>
      <c r="O160" s="61"/>
      <c r="P160" s="176">
        <f>O160*H160</f>
        <v>0</v>
      </c>
      <c r="Q160" s="176">
        <v>5.0000000000000002E-5</v>
      </c>
      <c r="R160" s="176">
        <f>Q160*H160</f>
        <v>2.0888500000000002E-3</v>
      </c>
      <c r="S160" s="176">
        <v>0</v>
      </c>
      <c r="T160" s="17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8" t="s">
        <v>154</v>
      </c>
      <c r="AT160" s="178" t="s">
        <v>150</v>
      </c>
      <c r="AU160" s="178" t="s">
        <v>87</v>
      </c>
      <c r="AY160" s="17" t="s">
        <v>147</v>
      </c>
      <c r="BE160" s="179">
        <f>IF(N160="základná",J160,0)</f>
        <v>0</v>
      </c>
      <c r="BF160" s="179">
        <f>IF(N160="znížená",J160,0)</f>
        <v>0</v>
      </c>
      <c r="BG160" s="179">
        <f>IF(N160="zákl. prenesená",J160,0)</f>
        <v>0</v>
      </c>
      <c r="BH160" s="179">
        <f>IF(N160="zníž. prenesená",J160,0)</f>
        <v>0</v>
      </c>
      <c r="BI160" s="179">
        <f>IF(N160="nulová",J160,0)</f>
        <v>0</v>
      </c>
      <c r="BJ160" s="17" t="s">
        <v>87</v>
      </c>
      <c r="BK160" s="179">
        <f>ROUND(I160*H160,2)</f>
        <v>0</v>
      </c>
      <c r="BL160" s="17" t="s">
        <v>154</v>
      </c>
      <c r="BM160" s="178" t="s">
        <v>190</v>
      </c>
    </row>
    <row r="161" spans="1:65" s="13" customFormat="1" x14ac:dyDescent="0.2">
      <c r="B161" s="180"/>
      <c r="D161" s="181" t="s">
        <v>160</v>
      </c>
      <c r="E161" s="182" t="s">
        <v>1</v>
      </c>
      <c r="F161" s="183" t="s">
        <v>85</v>
      </c>
      <c r="H161" s="184">
        <v>41.777000000000001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2" t="s">
        <v>160</v>
      </c>
      <c r="AU161" s="182" t="s">
        <v>87</v>
      </c>
      <c r="AV161" s="13" t="s">
        <v>87</v>
      </c>
      <c r="AW161" s="13" t="s">
        <v>29</v>
      </c>
      <c r="AX161" s="13" t="s">
        <v>80</v>
      </c>
      <c r="AY161" s="182" t="s">
        <v>147</v>
      </c>
    </row>
    <row r="162" spans="1:65" s="2" customFormat="1" ht="37.9" customHeight="1" x14ac:dyDescent="0.2">
      <c r="A162" s="32"/>
      <c r="B162" s="131"/>
      <c r="C162" s="166" t="s">
        <v>191</v>
      </c>
      <c r="D162" s="166" t="s">
        <v>150</v>
      </c>
      <c r="E162" s="167" t="s">
        <v>192</v>
      </c>
      <c r="F162" s="168" t="s">
        <v>193</v>
      </c>
      <c r="G162" s="169" t="s">
        <v>158</v>
      </c>
      <c r="H162" s="170">
        <v>17.64</v>
      </c>
      <c r="I162" s="171"/>
      <c r="J162" s="172">
        <f>ROUND(I162*H162,2)</f>
        <v>0</v>
      </c>
      <c r="K162" s="173"/>
      <c r="L162" s="33"/>
      <c r="M162" s="174" t="s">
        <v>1</v>
      </c>
      <c r="N162" s="175" t="s">
        <v>38</v>
      </c>
      <c r="O162" s="61"/>
      <c r="P162" s="176">
        <f>O162*H162</f>
        <v>0</v>
      </c>
      <c r="Q162" s="176">
        <v>0</v>
      </c>
      <c r="R162" s="176">
        <f>Q162*H162</f>
        <v>0</v>
      </c>
      <c r="S162" s="176">
        <v>0.19600000000000001</v>
      </c>
      <c r="T162" s="177">
        <f>S162*H162</f>
        <v>3.4574400000000001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8" t="s">
        <v>154</v>
      </c>
      <c r="AT162" s="178" t="s">
        <v>150</v>
      </c>
      <c r="AU162" s="178" t="s">
        <v>87</v>
      </c>
      <c r="AY162" s="17" t="s">
        <v>147</v>
      </c>
      <c r="BE162" s="179">
        <f>IF(N162="základná",J162,0)</f>
        <v>0</v>
      </c>
      <c r="BF162" s="179">
        <f>IF(N162="znížená",J162,0)</f>
        <v>0</v>
      </c>
      <c r="BG162" s="179">
        <f>IF(N162="zákl. prenesená",J162,0)</f>
        <v>0</v>
      </c>
      <c r="BH162" s="179">
        <f>IF(N162="zníž. prenesená",J162,0)</f>
        <v>0</v>
      </c>
      <c r="BI162" s="179">
        <f>IF(N162="nulová",J162,0)</f>
        <v>0</v>
      </c>
      <c r="BJ162" s="17" t="s">
        <v>87</v>
      </c>
      <c r="BK162" s="179">
        <f>ROUND(I162*H162,2)</f>
        <v>0</v>
      </c>
      <c r="BL162" s="17" t="s">
        <v>154</v>
      </c>
      <c r="BM162" s="178" t="s">
        <v>194</v>
      </c>
    </row>
    <row r="163" spans="1:65" s="13" customFormat="1" x14ac:dyDescent="0.2">
      <c r="B163" s="180"/>
      <c r="D163" s="181" t="s">
        <v>160</v>
      </c>
      <c r="E163" s="182" t="s">
        <v>1</v>
      </c>
      <c r="F163" s="183" t="s">
        <v>195</v>
      </c>
      <c r="H163" s="184">
        <v>17.64</v>
      </c>
      <c r="I163" s="185"/>
      <c r="L163" s="180"/>
      <c r="M163" s="186"/>
      <c r="N163" s="187"/>
      <c r="O163" s="187"/>
      <c r="P163" s="187"/>
      <c r="Q163" s="187"/>
      <c r="R163" s="187"/>
      <c r="S163" s="187"/>
      <c r="T163" s="188"/>
      <c r="AT163" s="182" t="s">
        <v>160</v>
      </c>
      <c r="AU163" s="182" t="s">
        <v>87</v>
      </c>
      <c r="AV163" s="13" t="s">
        <v>87</v>
      </c>
      <c r="AW163" s="13" t="s">
        <v>29</v>
      </c>
      <c r="AX163" s="13" t="s">
        <v>80</v>
      </c>
      <c r="AY163" s="182" t="s">
        <v>147</v>
      </c>
    </row>
    <row r="164" spans="1:65" s="2" customFormat="1" ht="24.2" customHeight="1" x14ac:dyDescent="0.2">
      <c r="A164" s="32"/>
      <c r="B164" s="131"/>
      <c r="C164" s="166" t="s">
        <v>196</v>
      </c>
      <c r="D164" s="166" t="s">
        <v>150</v>
      </c>
      <c r="E164" s="167" t="s">
        <v>197</v>
      </c>
      <c r="F164" s="168" t="s">
        <v>198</v>
      </c>
      <c r="G164" s="169" t="s">
        <v>158</v>
      </c>
      <c r="H164" s="170">
        <v>41.777000000000001</v>
      </c>
      <c r="I164" s="171"/>
      <c r="J164" s="172">
        <f>ROUND(I164*H164,2)</f>
        <v>0</v>
      </c>
      <c r="K164" s="173"/>
      <c r="L164" s="33"/>
      <c r="M164" s="174" t="s">
        <v>1</v>
      </c>
      <c r="N164" s="175" t="s">
        <v>38</v>
      </c>
      <c r="O164" s="61"/>
      <c r="P164" s="176">
        <f>O164*H164</f>
        <v>0</v>
      </c>
      <c r="Q164" s="176">
        <v>1.0000000000000001E-5</v>
      </c>
      <c r="R164" s="176">
        <f>Q164*H164</f>
        <v>4.1777000000000003E-4</v>
      </c>
      <c r="S164" s="176">
        <v>6.0000000000000001E-3</v>
      </c>
      <c r="T164" s="177">
        <f>S164*H164</f>
        <v>0.250662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8" t="s">
        <v>154</v>
      </c>
      <c r="AT164" s="178" t="s">
        <v>150</v>
      </c>
      <c r="AU164" s="178" t="s">
        <v>87</v>
      </c>
      <c r="AY164" s="17" t="s">
        <v>147</v>
      </c>
      <c r="BE164" s="179">
        <f>IF(N164="základná",J164,0)</f>
        <v>0</v>
      </c>
      <c r="BF164" s="179">
        <f>IF(N164="znížená",J164,0)</f>
        <v>0</v>
      </c>
      <c r="BG164" s="179">
        <f>IF(N164="zákl. prenesená",J164,0)</f>
        <v>0</v>
      </c>
      <c r="BH164" s="179">
        <f>IF(N164="zníž. prenesená",J164,0)</f>
        <v>0</v>
      </c>
      <c r="BI164" s="179">
        <f>IF(N164="nulová",J164,0)</f>
        <v>0</v>
      </c>
      <c r="BJ164" s="17" t="s">
        <v>87</v>
      </c>
      <c r="BK164" s="179">
        <f>ROUND(I164*H164,2)</f>
        <v>0</v>
      </c>
      <c r="BL164" s="17" t="s">
        <v>154</v>
      </c>
      <c r="BM164" s="178" t="s">
        <v>199</v>
      </c>
    </row>
    <row r="165" spans="1:65" s="13" customFormat="1" x14ac:dyDescent="0.2">
      <c r="B165" s="180"/>
      <c r="D165" s="181" t="s">
        <v>160</v>
      </c>
      <c r="E165" s="182" t="s">
        <v>1</v>
      </c>
      <c r="F165" s="183" t="s">
        <v>85</v>
      </c>
      <c r="H165" s="184">
        <v>41.777000000000001</v>
      </c>
      <c r="I165" s="185"/>
      <c r="L165" s="180"/>
      <c r="M165" s="186"/>
      <c r="N165" s="187"/>
      <c r="O165" s="187"/>
      <c r="P165" s="187"/>
      <c r="Q165" s="187"/>
      <c r="R165" s="187"/>
      <c r="S165" s="187"/>
      <c r="T165" s="188"/>
      <c r="AT165" s="182" t="s">
        <v>160</v>
      </c>
      <c r="AU165" s="182" t="s">
        <v>87</v>
      </c>
      <c r="AV165" s="13" t="s">
        <v>87</v>
      </c>
      <c r="AW165" s="13" t="s">
        <v>29</v>
      </c>
      <c r="AX165" s="13" t="s">
        <v>80</v>
      </c>
      <c r="AY165" s="182" t="s">
        <v>147</v>
      </c>
    </row>
    <row r="166" spans="1:65" s="2" customFormat="1" ht="33" customHeight="1" x14ac:dyDescent="0.2">
      <c r="A166" s="32"/>
      <c r="B166" s="131"/>
      <c r="C166" s="166" t="s">
        <v>200</v>
      </c>
      <c r="D166" s="166" t="s">
        <v>150</v>
      </c>
      <c r="E166" s="167" t="s">
        <v>201</v>
      </c>
      <c r="F166" s="168" t="s">
        <v>202</v>
      </c>
      <c r="G166" s="169" t="s">
        <v>158</v>
      </c>
      <c r="H166" s="170">
        <v>41.777000000000001</v>
      </c>
      <c r="I166" s="171"/>
      <c r="J166" s="172">
        <f>ROUND(I166*H166,2)</f>
        <v>0</v>
      </c>
      <c r="K166" s="173"/>
      <c r="L166" s="33"/>
      <c r="M166" s="174" t="s">
        <v>1</v>
      </c>
      <c r="N166" s="175" t="s">
        <v>38</v>
      </c>
      <c r="O166" s="61"/>
      <c r="P166" s="176">
        <f>O166*H166</f>
        <v>0</v>
      </c>
      <c r="Q166" s="176">
        <v>0</v>
      </c>
      <c r="R166" s="176">
        <f>Q166*H166</f>
        <v>0</v>
      </c>
      <c r="S166" s="176">
        <v>0.02</v>
      </c>
      <c r="T166" s="177">
        <f>S166*H166</f>
        <v>0.83554000000000006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8" t="s">
        <v>154</v>
      </c>
      <c r="AT166" s="178" t="s">
        <v>150</v>
      </c>
      <c r="AU166" s="178" t="s">
        <v>87</v>
      </c>
      <c r="AY166" s="17" t="s">
        <v>147</v>
      </c>
      <c r="BE166" s="179">
        <f>IF(N166="základná",J166,0)</f>
        <v>0</v>
      </c>
      <c r="BF166" s="179">
        <f>IF(N166="znížená",J166,0)</f>
        <v>0</v>
      </c>
      <c r="BG166" s="179">
        <f>IF(N166="zákl. prenesená",J166,0)</f>
        <v>0</v>
      </c>
      <c r="BH166" s="179">
        <f>IF(N166="zníž. prenesená",J166,0)</f>
        <v>0</v>
      </c>
      <c r="BI166" s="179">
        <f>IF(N166="nulová",J166,0)</f>
        <v>0</v>
      </c>
      <c r="BJ166" s="17" t="s">
        <v>87</v>
      </c>
      <c r="BK166" s="179">
        <f>ROUND(I166*H166,2)</f>
        <v>0</v>
      </c>
      <c r="BL166" s="17" t="s">
        <v>154</v>
      </c>
      <c r="BM166" s="178" t="s">
        <v>203</v>
      </c>
    </row>
    <row r="167" spans="1:65" s="13" customFormat="1" x14ac:dyDescent="0.2">
      <c r="B167" s="180"/>
      <c r="D167" s="181" t="s">
        <v>160</v>
      </c>
      <c r="E167" s="182" t="s">
        <v>1</v>
      </c>
      <c r="F167" s="183" t="s">
        <v>204</v>
      </c>
      <c r="H167" s="184">
        <v>41.777000000000001</v>
      </c>
      <c r="I167" s="185"/>
      <c r="L167" s="180"/>
      <c r="M167" s="186"/>
      <c r="N167" s="187"/>
      <c r="O167" s="187"/>
      <c r="P167" s="187"/>
      <c r="Q167" s="187"/>
      <c r="R167" s="187"/>
      <c r="S167" s="187"/>
      <c r="T167" s="188"/>
      <c r="AT167" s="182" t="s">
        <v>160</v>
      </c>
      <c r="AU167" s="182" t="s">
        <v>87</v>
      </c>
      <c r="AV167" s="13" t="s">
        <v>87</v>
      </c>
      <c r="AW167" s="13" t="s">
        <v>29</v>
      </c>
      <c r="AX167" s="13" t="s">
        <v>72</v>
      </c>
      <c r="AY167" s="182" t="s">
        <v>147</v>
      </c>
    </row>
    <row r="168" spans="1:65" s="14" customFormat="1" x14ac:dyDescent="0.2">
      <c r="B168" s="189"/>
      <c r="D168" s="181" t="s">
        <v>160</v>
      </c>
      <c r="E168" s="190" t="s">
        <v>85</v>
      </c>
      <c r="F168" s="191" t="s">
        <v>164</v>
      </c>
      <c r="H168" s="192">
        <v>41.777000000000001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160</v>
      </c>
      <c r="AU168" s="190" t="s">
        <v>87</v>
      </c>
      <c r="AV168" s="14" t="s">
        <v>154</v>
      </c>
      <c r="AW168" s="14" t="s">
        <v>29</v>
      </c>
      <c r="AX168" s="14" t="s">
        <v>80</v>
      </c>
      <c r="AY168" s="190" t="s">
        <v>147</v>
      </c>
    </row>
    <row r="169" spans="1:65" s="2" customFormat="1" ht="24.2" customHeight="1" x14ac:dyDescent="0.2">
      <c r="A169" s="32"/>
      <c r="B169" s="131"/>
      <c r="C169" s="166" t="s">
        <v>205</v>
      </c>
      <c r="D169" s="166" t="s">
        <v>150</v>
      </c>
      <c r="E169" s="167" t="s">
        <v>206</v>
      </c>
      <c r="F169" s="168" t="s">
        <v>207</v>
      </c>
      <c r="G169" s="169" t="s">
        <v>208</v>
      </c>
      <c r="H169" s="170">
        <v>2</v>
      </c>
      <c r="I169" s="171"/>
      <c r="J169" s="172">
        <f>ROUND(I169*H169,2)</f>
        <v>0</v>
      </c>
      <c r="K169" s="173"/>
      <c r="L169" s="33"/>
      <c r="M169" s="174" t="s">
        <v>1</v>
      </c>
      <c r="N169" s="175" t="s">
        <v>38</v>
      </c>
      <c r="O169" s="61"/>
      <c r="P169" s="176">
        <f>O169*H169</f>
        <v>0</v>
      </c>
      <c r="Q169" s="176">
        <v>0</v>
      </c>
      <c r="R169" s="176">
        <f>Q169*H169</f>
        <v>0</v>
      </c>
      <c r="S169" s="176">
        <v>1.2999999999999999E-2</v>
      </c>
      <c r="T169" s="177">
        <f>S169*H169</f>
        <v>2.5999999999999999E-2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8" t="s">
        <v>154</v>
      </c>
      <c r="AT169" s="178" t="s">
        <v>150</v>
      </c>
      <c r="AU169" s="178" t="s">
        <v>87</v>
      </c>
      <c r="AY169" s="17" t="s">
        <v>147</v>
      </c>
      <c r="BE169" s="179">
        <f>IF(N169="základná",J169,0)</f>
        <v>0</v>
      </c>
      <c r="BF169" s="179">
        <f>IF(N169="znížená",J169,0)</f>
        <v>0</v>
      </c>
      <c r="BG169" s="179">
        <f>IF(N169="zákl. prenesená",J169,0)</f>
        <v>0</v>
      </c>
      <c r="BH169" s="179">
        <f>IF(N169="zníž. prenesená",J169,0)</f>
        <v>0</v>
      </c>
      <c r="BI169" s="179">
        <f>IF(N169="nulová",J169,0)</f>
        <v>0</v>
      </c>
      <c r="BJ169" s="17" t="s">
        <v>87</v>
      </c>
      <c r="BK169" s="179">
        <f>ROUND(I169*H169,2)</f>
        <v>0</v>
      </c>
      <c r="BL169" s="17" t="s">
        <v>154</v>
      </c>
      <c r="BM169" s="178" t="s">
        <v>209</v>
      </c>
    </row>
    <row r="170" spans="1:65" s="2" customFormat="1" ht="24.2" customHeight="1" x14ac:dyDescent="0.2">
      <c r="A170" s="32"/>
      <c r="B170" s="131"/>
      <c r="C170" s="166" t="s">
        <v>210</v>
      </c>
      <c r="D170" s="166" t="s">
        <v>150</v>
      </c>
      <c r="E170" s="167" t="s">
        <v>211</v>
      </c>
      <c r="F170" s="168" t="s">
        <v>212</v>
      </c>
      <c r="G170" s="169" t="s">
        <v>208</v>
      </c>
      <c r="H170" s="170">
        <v>1</v>
      </c>
      <c r="I170" s="171"/>
      <c r="J170" s="172">
        <f>ROUND(I170*H170,2)</f>
        <v>0</v>
      </c>
      <c r="K170" s="173"/>
      <c r="L170" s="33"/>
      <c r="M170" s="174" t="s">
        <v>1</v>
      </c>
      <c r="N170" s="175" t="s">
        <v>38</v>
      </c>
      <c r="O170" s="61"/>
      <c r="P170" s="176">
        <f>O170*H170</f>
        <v>0</v>
      </c>
      <c r="Q170" s="176">
        <v>0</v>
      </c>
      <c r="R170" s="176">
        <f>Q170*H170</f>
        <v>0</v>
      </c>
      <c r="S170" s="176">
        <v>3.6999999999999998E-2</v>
      </c>
      <c r="T170" s="177">
        <f>S170*H170</f>
        <v>3.6999999999999998E-2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8" t="s">
        <v>154</v>
      </c>
      <c r="AT170" s="178" t="s">
        <v>150</v>
      </c>
      <c r="AU170" s="178" t="s">
        <v>87</v>
      </c>
      <c r="AY170" s="17" t="s">
        <v>147</v>
      </c>
      <c r="BE170" s="179">
        <f>IF(N170="základná",J170,0)</f>
        <v>0</v>
      </c>
      <c r="BF170" s="179">
        <f>IF(N170="znížená",J170,0)</f>
        <v>0</v>
      </c>
      <c r="BG170" s="179">
        <f>IF(N170="zákl. prenesená",J170,0)</f>
        <v>0</v>
      </c>
      <c r="BH170" s="179">
        <f>IF(N170="zníž. prenesená",J170,0)</f>
        <v>0</v>
      </c>
      <c r="BI170" s="179">
        <f>IF(N170="nulová",J170,0)</f>
        <v>0</v>
      </c>
      <c r="BJ170" s="17" t="s">
        <v>87</v>
      </c>
      <c r="BK170" s="179">
        <f>ROUND(I170*H170,2)</f>
        <v>0</v>
      </c>
      <c r="BL170" s="17" t="s">
        <v>154</v>
      </c>
      <c r="BM170" s="178" t="s">
        <v>213</v>
      </c>
    </row>
    <row r="171" spans="1:65" s="2" customFormat="1" ht="37.9" customHeight="1" x14ac:dyDescent="0.2">
      <c r="A171" s="32"/>
      <c r="B171" s="131"/>
      <c r="C171" s="166" t="s">
        <v>214</v>
      </c>
      <c r="D171" s="166" t="s">
        <v>150</v>
      </c>
      <c r="E171" s="167" t="s">
        <v>215</v>
      </c>
      <c r="F171" s="168" t="s">
        <v>216</v>
      </c>
      <c r="G171" s="169" t="s">
        <v>208</v>
      </c>
      <c r="H171" s="170">
        <v>3.7</v>
      </c>
      <c r="I171" s="171"/>
      <c r="J171" s="172">
        <f>ROUND(I171*H171,2)</f>
        <v>0</v>
      </c>
      <c r="K171" s="173"/>
      <c r="L171" s="33"/>
      <c r="M171" s="174" t="s">
        <v>1</v>
      </c>
      <c r="N171" s="175" t="s">
        <v>38</v>
      </c>
      <c r="O171" s="61"/>
      <c r="P171" s="176">
        <f>O171*H171</f>
        <v>0</v>
      </c>
      <c r="Q171" s="176">
        <v>0</v>
      </c>
      <c r="R171" s="176">
        <f>Q171*H171</f>
        <v>0</v>
      </c>
      <c r="S171" s="176">
        <v>2.7E-2</v>
      </c>
      <c r="T171" s="177">
        <f>S171*H171</f>
        <v>9.9900000000000003E-2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8" t="s">
        <v>154</v>
      </c>
      <c r="AT171" s="178" t="s">
        <v>150</v>
      </c>
      <c r="AU171" s="178" t="s">
        <v>87</v>
      </c>
      <c r="AY171" s="17" t="s">
        <v>147</v>
      </c>
      <c r="BE171" s="179">
        <f>IF(N171="základná",J171,0)</f>
        <v>0</v>
      </c>
      <c r="BF171" s="179">
        <f>IF(N171="znížená",J171,0)</f>
        <v>0</v>
      </c>
      <c r="BG171" s="179">
        <f>IF(N171="zákl. prenesená",J171,0)</f>
        <v>0</v>
      </c>
      <c r="BH171" s="179">
        <f>IF(N171="zníž. prenesená",J171,0)</f>
        <v>0</v>
      </c>
      <c r="BI171" s="179">
        <f>IF(N171="nulová",J171,0)</f>
        <v>0</v>
      </c>
      <c r="BJ171" s="17" t="s">
        <v>87</v>
      </c>
      <c r="BK171" s="179">
        <f>ROUND(I171*H171,2)</f>
        <v>0</v>
      </c>
      <c r="BL171" s="17" t="s">
        <v>154</v>
      </c>
      <c r="BM171" s="178" t="s">
        <v>217</v>
      </c>
    </row>
    <row r="172" spans="1:65" s="13" customFormat="1" x14ac:dyDescent="0.2">
      <c r="B172" s="180"/>
      <c r="D172" s="181" t="s">
        <v>160</v>
      </c>
      <c r="E172" s="182" t="s">
        <v>1</v>
      </c>
      <c r="F172" s="183" t="s">
        <v>218</v>
      </c>
      <c r="H172" s="184">
        <v>3.7</v>
      </c>
      <c r="I172" s="185"/>
      <c r="L172" s="180"/>
      <c r="M172" s="186"/>
      <c r="N172" s="187"/>
      <c r="O172" s="187"/>
      <c r="P172" s="187"/>
      <c r="Q172" s="187"/>
      <c r="R172" s="187"/>
      <c r="S172" s="187"/>
      <c r="T172" s="188"/>
      <c r="AT172" s="182" t="s">
        <v>160</v>
      </c>
      <c r="AU172" s="182" t="s">
        <v>87</v>
      </c>
      <c r="AV172" s="13" t="s">
        <v>87</v>
      </c>
      <c r="AW172" s="13" t="s">
        <v>29</v>
      </c>
      <c r="AX172" s="13" t="s">
        <v>80</v>
      </c>
      <c r="AY172" s="182" t="s">
        <v>147</v>
      </c>
    </row>
    <row r="173" spans="1:65" s="2" customFormat="1" ht="33" customHeight="1" x14ac:dyDescent="0.2">
      <c r="A173" s="32"/>
      <c r="B173" s="131"/>
      <c r="C173" s="166" t="s">
        <v>219</v>
      </c>
      <c r="D173" s="166" t="s">
        <v>150</v>
      </c>
      <c r="E173" s="167" t="s">
        <v>220</v>
      </c>
      <c r="F173" s="168" t="s">
        <v>221</v>
      </c>
      <c r="G173" s="169" t="s">
        <v>208</v>
      </c>
      <c r="H173" s="170">
        <v>35</v>
      </c>
      <c r="I173" s="171"/>
      <c r="J173" s="172">
        <f>ROUND(I173*H173,2)</f>
        <v>0</v>
      </c>
      <c r="K173" s="173"/>
      <c r="L173" s="33"/>
      <c r="M173" s="174" t="s">
        <v>1</v>
      </c>
      <c r="N173" s="175" t="s">
        <v>38</v>
      </c>
      <c r="O173" s="61"/>
      <c r="P173" s="176">
        <f>O173*H173</f>
        <v>0</v>
      </c>
      <c r="Q173" s="176">
        <v>1.0000000000000001E-5</v>
      </c>
      <c r="R173" s="176">
        <f>Q173*H173</f>
        <v>3.5000000000000005E-4</v>
      </c>
      <c r="S173" s="176">
        <v>1.4400000000000001E-3</v>
      </c>
      <c r="T173" s="177">
        <f>S173*H173</f>
        <v>5.04E-2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8" t="s">
        <v>154</v>
      </c>
      <c r="AT173" s="178" t="s">
        <v>150</v>
      </c>
      <c r="AU173" s="178" t="s">
        <v>87</v>
      </c>
      <c r="AY173" s="17" t="s">
        <v>147</v>
      </c>
      <c r="BE173" s="179">
        <f>IF(N173="základná",J173,0)</f>
        <v>0</v>
      </c>
      <c r="BF173" s="179">
        <f>IF(N173="znížená",J173,0)</f>
        <v>0</v>
      </c>
      <c r="BG173" s="179">
        <f>IF(N173="zákl. prenesená",J173,0)</f>
        <v>0</v>
      </c>
      <c r="BH173" s="179">
        <f>IF(N173="zníž. prenesená",J173,0)</f>
        <v>0</v>
      </c>
      <c r="BI173" s="179">
        <f>IF(N173="nulová",J173,0)</f>
        <v>0</v>
      </c>
      <c r="BJ173" s="17" t="s">
        <v>87</v>
      </c>
      <c r="BK173" s="179">
        <f>ROUND(I173*H173,2)</f>
        <v>0</v>
      </c>
      <c r="BL173" s="17" t="s">
        <v>154</v>
      </c>
      <c r="BM173" s="178" t="s">
        <v>222</v>
      </c>
    </row>
    <row r="174" spans="1:65" s="13" customFormat="1" x14ac:dyDescent="0.2">
      <c r="B174" s="180"/>
      <c r="D174" s="181" t="s">
        <v>160</v>
      </c>
      <c r="E174" s="182" t="s">
        <v>1</v>
      </c>
      <c r="F174" s="183" t="s">
        <v>223</v>
      </c>
      <c r="H174" s="184">
        <v>35</v>
      </c>
      <c r="I174" s="185"/>
      <c r="L174" s="180"/>
      <c r="M174" s="186"/>
      <c r="N174" s="187"/>
      <c r="O174" s="187"/>
      <c r="P174" s="187"/>
      <c r="Q174" s="187"/>
      <c r="R174" s="187"/>
      <c r="S174" s="187"/>
      <c r="T174" s="188"/>
      <c r="AT174" s="182" t="s">
        <v>160</v>
      </c>
      <c r="AU174" s="182" t="s">
        <v>87</v>
      </c>
      <c r="AV174" s="13" t="s">
        <v>87</v>
      </c>
      <c r="AW174" s="13" t="s">
        <v>29</v>
      </c>
      <c r="AX174" s="13" t="s">
        <v>80</v>
      </c>
      <c r="AY174" s="182" t="s">
        <v>147</v>
      </c>
    </row>
    <row r="175" spans="1:65" s="2" customFormat="1" ht="24.2" customHeight="1" x14ac:dyDescent="0.2">
      <c r="A175" s="32"/>
      <c r="B175" s="131"/>
      <c r="C175" s="166" t="s">
        <v>224</v>
      </c>
      <c r="D175" s="166" t="s">
        <v>150</v>
      </c>
      <c r="E175" s="167" t="s">
        <v>225</v>
      </c>
      <c r="F175" s="168" t="s">
        <v>226</v>
      </c>
      <c r="G175" s="169" t="s">
        <v>208</v>
      </c>
      <c r="H175" s="170">
        <v>7.5</v>
      </c>
      <c r="I175" s="171"/>
      <c r="J175" s="172">
        <f>ROUND(I175*H175,2)</f>
        <v>0</v>
      </c>
      <c r="K175" s="173"/>
      <c r="L175" s="33"/>
      <c r="M175" s="174" t="s">
        <v>1</v>
      </c>
      <c r="N175" s="175" t="s">
        <v>38</v>
      </c>
      <c r="O175" s="61"/>
      <c r="P175" s="176">
        <f>O175*H175</f>
        <v>0</v>
      </c>
      <c r="Q175" s="176">
        <v>0</v>
      </c>
      <c r="R175" s="176">
        <f>Q175*H175</f>
        <v>0</v>
      </c>
      <c r="S175" s="176">
        <v>3.3000000000000002E-2</v>
      </c>
      <c r="T175" s="177">
        <f>S175*H175</f>
        <v>0.2475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8" t="s">
        <v>154</v>
      </c>
      <c r="AT175" s="178" t="s">
        <v>150</v>
      </c>
      <c r="AU175" s="178" t="s">
        <v>87</v>
      </c>
      <c r="AY175" s="17" t="s">
        <v>147</v>
      </c>
      <c r="BE175" s="179">
        <f>IF(N175="základná",J175,0)</f>
        <v>0</v>
      </c>
      <c r="BF175" s="179">
        <f>IF(N175="znížená",J175,0)</f>
        <v>0</v>
      </c>
      <c r="BG175" s="179">
        <f>IF(N175="zákl. prenesená",J175,0)</f>
        <v>0</v>
      </c>
      <c r="BH175" s="179">
        <f>IF(N175="zníž. prenesená",J175,0)</f>
        <v>0</v>
      </c>
      <c r="BI175" s="179">
        <f>IF(N175="nulová",J175,0)</f>
        <v>0</v>
      </c>
      <c r="BJ175" s="17" t="s">
        <v>87</v>
      </c>
      <c r="BK175" s="179">
        <f>ROUND(I175*H175,2)</f>
        <v>0</v>
      </c>
      <c r="BL175" s="17" t="s">
        <v>154</v>
      </c>
      <c r="BM175" s="178" t="s">
        <v>227</v>
      </c>
    </row>
    <row r="176" spans="1:65" s="13" customFormat="1" x14ac:dyDescent="0.2">
      <c r="B176" s="180"/>
      <c r="D176" s="181" t="s">
        <v>160</v>
      </c>
      <c r="E176" s="182" t="s">
        <v>1</v>
      </c>
      <c r="F176" s="183" t="s">
        <v>228</v>
      </c>
      <c r="H176" s="184">
        <v>7.5</v>
      </c>
      <c r="I176" s="185"/>
      <c r="L176" s="180"/>
      <c r="M176" s="186"/>
      <c r="N176" s="187"/>
      <c r="O176" s="187"/>
      <c r="P176" s="187"/>
      <c r="Q176" s="187"/>
      <c r="R176" s="187"/>
      <c r="S176" s="187"/>
      <c r="T176" s="188"/>
      <c r="AT176" s="182" t="s">
        <v>160</v>
      </c>
      <c r="AU176" s="182" t="s">
        <v>87</v>
      </c>
      <c r="AV176" s="13" t="s">
        <v>87</v>
      </c>
      <c r="AW176" s="13" t="s">
        <v>29</v>
      </c>
      <c r="AX176" s="13" t="s">
        <v>80</v>
      </c>
      <c r="AY176" s="182" t="s">
        <v>147</v>
      </c>
    </row>
    <row r="177" spans="1:65" s="2" customFormat="1" ht="24.2" customHeight="1" x14ac:dyDescent="0.2">
      <c r="A177" s="32"/>
      <c r="B177" s="131"/>
      <c r="C177" s="166" t="s">
        <v>229</v>
      </c>
      <c r="D177" s="166" t="s">
        <v>150</v>
      </c>
      <c r="E177" s="167" t="s">
        <v>230</v>
      </c>
      <c r="F177" s="168" t="s">
        <v>231</v>
      </c>
      <c r="G177" s="169" t="s">
        <v>232</v>
      </c>
      <c r="H177" s="170">
        <v>5.0890000000000004</v>
      </c>
      <c r="I177" s="171"/>
      <c r="J177" s="172">
        <f>ROUND(I177*H177,2)</f>
        <v>0</v>
      </c>
      <c r="K177" s="173"/>
      <c r="L177" s="33"/>
      <c r="M177" s="174" t="s">
        <v>1</v>
      </c>
      <c r="N177" s="175" t="s">
        <v>38</v>
      </c>
      <c r="O177" s="61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8" t="s">
        <v>154</v>
      </c>
      <c r="AT177" s="178" t="s">
        <v>150</v>
      </c>
      <c r="AU177" s="178" t="s">
        <v>87</v>
      </c>
      <c r="AY177" s="17" t="s">
        <v>147</v>
      </c>
      <c r="BE177" s="179">
        <f>IF(N177="základná",J177,0)</f>
        <v>0</v>
      </c>
      <c r="BF177" s="179">
        <f>IF(N177="znížená",J177,0)</f>
        <v>0</v>
      </c>
      <c r="BG177" s="179">
        <f>IF(N177="zákl. prenesená",J177,0)</f>
        <v>0</v>
      </c>
      <c r="BH177" s="179">
        <f>IF(N177="zníž. prenesená",J177,0)</f>
        <v>0</v>
      </c>
      <c r="BI177" s="179">
        <f>IF(N177="nulová",J177,0)</f>
        <v>0</v>
      </c>
      <c r="BJ177" s="17" t="s">
        <v>87</v>
      </c>
      <c r="BK177" s="179">
        <f>ROUND(I177*H177,2)</f>
        <v>0</v>
      </c>
      <c r="BL177" s="17" t="s">
        <v>154</v>
      </c>
      <c r="BM177" s="178" t="s">
        <v>233</v>
      </c>
    </row>
    <row r="178" spans="1:65" s="2" customFormat="1" ht="21.75" customHeight="1" x14ac:dyDescent="0.2">
      <c r="A178" s="32"/>
      <c r="B178" s="131"/>
      <c r="C178" s="166" t="s">
        <v>234</v>
      </c>
      <c r="D178" s="166" t="s">
        <v>150</v>
      </c>
      <c r="E178" s="167" t="s">
        <v>235</v>
      </c>
      <c r="F178" s="168" t="s">
        <v>236</v>
      </c>
      <c r="G178" s="169" t="s">
        <v>232</v>
      </c>
      <c r="H178" s="170">
        <v>5.0890000000000004</v>
      </c>
      <c r="I178" s="171"/>
      <c r="J178" s="172">
        <f>ROUND(I178*H178,2)</f>
        <v>0</v>
      </c>
      <c r="K178" s="173"/>
      <c r="L178" s="33"/>
      <c r="M178" s="174" t="s">
        <v>1</v>
      </c>
      <c r="N178" s="175" t="s">
        <v>38</v>
      </c>
      <c r="O178" s="61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8" t="s">
        <v>154</v>
      </c>
      <c r="AT178" s="178" t="s">
        <v>150</v>
      </c>
      <c r="AU178" s="178" t="s">
        <v>87</v>
      </c>
      <c r="AY178" s="17" t="s">
        <v>147</v>
      </c>
      <c r="BE178" s="179">
        <f>IF(N178="základná",J178,0)</f>
        <v>0</v>
      </c>
      <c r="BF178" s="179">
        <f>IF(N178="znížená",J178,0)</f>
        <v>0</v>
      </c>
      <c r="BG178" s="179">
        <f>IF(N178="zákl. prenesená",J178,0)</f>
        <v>0</v>
      </c>
      <c r="BH178" s="179">
        <f>IF(N178="zníž. prenesená",J178,0)</f>
        <v>0</v>
      </c>
      <c r="BI178" s="179">
        <f>IF(N178="nulová",J178,0)</f>
        <v>0</v>
      </c>
      <c r="BJ178" s="17" t="s">
        <v>87</v>
      </c>
      <c r="BK178" s="179">
        <f>ROUND(I178*H178,2)</f>
        <v>0</v>
      </c>
      <c r="BL178" s="17" t="s">
        <v>154</v>
      </c>
      <c r="BM178" s="178" t="s">
        <v>237</v>
      </c>
    </row>
    <row r="179" spans="1:65" s="2" customFormat="1" ht="24.2" customHeight="1" x14ac:dyDescent="0.2">
      <c r="A179" s="32"/>
      <c r="B179" s="131"/>
      <c r="C179" s="166" t="s">
        <v>7</v>
      </c>
      <c r="D179" s="166" t="s">
        <v>150</v>
      </c>
      <c r="E179" s="167" t="s">
        <v>238</v>
      </c>
      <c r="F179" s="168" t="s">
        <v>239</v>
      </c>
      <c r="G179" s="169" t="s">
        <v>232</v>
      </c>
      <c r="H179" s="170">
        <v>122.136</v>
      </c>
      <c r="I179" s="171"/>
      <c r="J179" s="172">
        <f>ROUND(I179*H179,2)</f>
        <v>0</v>
      </c>
      <c r="K179" s="173"/>
      <c r="L179" s="33"/>
      <c r="M179" s="174" t="s">
        <v>1</v>
      </c>
      <c r="N179" s="175" t="s">
        <v>38</v>
      </c>
      <c r="O179" s="61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8" t="s">
        <v>154</v>
      </c>
      <c r="AT179" s="178" t="s">
        <v>150</v>
      </c>
      <c r="AU179" s="178" t="s">
        <v>87</v>
      </c>
      <c r="AY179" s="17" t="s">
        <v>147</v>
      </c>
      <c r="BE179" s="179">
        <f>IF(N179="základná",J179,0)</f>
        <v>0</v>
      </c>
      <c r="BF179" s="179">
        <f>IF(N179="znížená",J179,0)</f>
        <v>0</v>
      </c>
      <c r="BG179" s="179">
        <f>IF(N179="zákl. prenesená",J179,0)</f>
        <v>0</v>
      </c>
      <c r="BH179" s="179">
        <f>IF(N179="zníž. prenesená",J179,0)</f>
        <v>0</v>
      </c>
      <c r="BI179" s="179">
        <f>IF(N179="nulová",J179,0)</f>
        <v>0</v>
      </c>
      <c r="BJ179" s="17" t="s">
        <v>87</v>
      </c>
      <c r="BK179" s="179">
        <f>ROUND(I179*H179,2)</f>
        <v>0</v>
      </c>
      <c r="BL179" s="17" t="s">
        <v>154</v>
      </c>
      <c r="BM179" s="178" t="s">
        <v>240</v>
      </c>
    </row>
    <row r="180" spans="1:65" s="13" customFormat="1" x14ac:dyDescent="0.2">
      <c r="B180" s="180"/>
      <c r="D180" s="181" t="s">
        <v>160</v>
      </c>
      <c r="F180" s="183" t="s">
        <v>241</v>
      </c>
      <c r="H180" s="184">
        <v>122.136</v>
      </c>
      <c r="I180" s="185"/>
      <c r="L180" s="180"/>
      <c r="M180" s="186"/>
      <c r="N180" s="187"/>
      <c r="O180" s="187"/>
      <c r="P180" s="187"/>
      <c r="Q180" s="187"/>
      <c r="R180" s="187"/>
      <c r="S180" s="187"/>
      <c r="T180" s="188"/>
      <c r="AT180" s="182" t="s">
        <v>160</v>
      </c>
      <c r="AU180" s="182" t="s">
        <v>87</v>
      </c>
      <c r="AV180" s="13" t="s">
        <v>87</v>
      </c>
      <c r="AW180" s="13" t="s">
        <v>3</v>
      </c>
      <c r="AX180" s="13" t="s">
        <v>80</v>
      </c>
      <c r="AY180" s="182" t="s">
        <v>147</v>
      </c>
    </row>
    <row r="181" spans="1:65" s="2" customFormat="1" ht="24.2" customHeight="1" x14ac:dyDescent="0.2">
      <c r="A181" s="32"/>
      <c r="B181" s="131"/>
      <c r="C181" s="166" t="s">
        <v>242</v>
      </c>
      <c r="D181" s="166" t="s">
        <v>150</v>
      </c>
      <c r="E181" s="167" t="s">
        <v>243</v>
      </c>
      <c r="F181" s="168" t="s">
        <v>244</v>
      </c>
      <c r="G181" s="169" t="s">
        <v>232</v>
      </c>
      <c r="H181" s="170">
        <v>5.0890000000000004</v>
      </c>
      <c r="I181" s="171"/>
      <c r="J181" s="172">
        <f>ROUND(I181*H181,2)</f>
        <v>0</v>
      </c>
      <c r="K181" s="173"/>
      <c r="L181" s="33"/>
      <c r="M181" s="174" t="s">
        <v>1</v>
      </c>
      <c r="N181" s="175" t="s">
        <v>38</v>
      </c>
      <c r="O181" s="61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8" t="s">
        <v>154</v>
      </c>
      <c r="AT181" s="178" t="s">
        <v>150</v>
      </c>
      <c r="AU181" s="178" t="s">
        <v>87</v>
      </c>
      <c r="AY181" s="17" t="s">
        <v>147</v>
      </c>
      <c r="BE181" s="179">
        <f>IF(N181="základná",J181,0)</f>
        <v>0</v>
      </c>
      <c r="BF181" s="179">
        <f>IF(N181="znížená",J181,0)</f>
        <v>0</v>
      </c>
      <c r="BG181" s="179">
        <f>IF(N181="zákl. prenesená",J181,0)</f>
        <v>0</v>
      </c>
      <c r="BH181" s="179">
        <f>IF(N181="zníž. prenesená",J181,0)</f>
        <v>0</v>
      </c>
      <c r="BI181" s="179">
        <f>IF(N181="nulová",J181,0)</f>
        <v>0</v>
      </c>
      <c r="BJ181" s="17" t="s">
        <v>87</v>
      </c>
      <c r="BK181" s="179">
        <f>ROUND(I181*H181,2)</f>
        <v>0</v>
      </c>
      <c r="BL181" s="17" t="s">
        <v>154</v>
      </c>
      <c r="BM181" s="178" t="s">
        <v>245</v>
      </c>
    </row>
    <row r="182" spans="1:65" s="2" customFormat="1" ht="24.2" customHeight="1" x14ac:dyDescent="0.2">
      <c r="A182" s="32"/>
      <c r="B182" s="131"/>
      <c r="C182" s="166" t="s">
        <v>246</v>
      </c>
      <c r="D182" s="166" t="s">
        <v>150</v>
      </c>
      <c r="E182" s="167" t="s">
        <v>247</v>
      </c>
      <c r="F182" s="168" t="s">
        <v>248</v>
      </c>
      <c r="G182" s="169" t="s">
        <v>232</v>
      </c>
      <c r="H182" s="170">
        <v>40.712000000000003</v>
      </c>
      <c r="I182" s="171"/>
      <c r="J182" s="172">
        <f>ROUND(I182*H182,2)</f>
        <v>0</v>
      </c>
      <c r="K182" s="173"/>
      <c r="L182" s="33"/>
      <c r="M182" s="174" t="s">
        <v>1</v>
      </c>
      <c r="N182" s="175" t="s">
        <v>38</v>
      </c>
      <c r="O182" s="61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8" t="s">
        <v>154</v>
      </c>
      <c r="AT182" s="178" t="s">
        <v>150</v>
      </c>
      <c r="AU182" s="178" t="s">
        <v>87</v>
      </c>
      <c r="AY182" s="17" t="s">
        <v>147</v>
      </c>
      <c r="BE182" s="179">
        <f>IF(N182="základná",J182,0)</f>
        <v>0</v>
      </c>
      <c r="BF182" s="179">
        <f>IF(N182="znížená",J182,0)</f>
        <v>0</v>
      </c>
      <c r="BG182" s="179">
        <f>IF(N182="zákl. prenesená",J182,0)</f>
        <v>0</v>
      </c>
      <c r="BH182" s="179">
        <f>IF(N182="zníž. prenesená",J182,0)</f>
        <v>0</v>
      </c>
      <c r="BI182" s="179">
        <f>IF(N182="nulová",J182,0)</f>
        <v>0</v>
      </c>
      <c r="BJ182" s="17" t="s">
        <v>87</v>
      </c>
      <c r="BK182" s="179">
        <f>ROUND(I182*H182,2)</f>
        <v>0</v>
      </c>
      <c r="BL182" s="17" t="s">
        <v>154</v>
      </c>
      <c r="BM182" s="178" t="s">
        <v>249</v>
      </c>
    </row>
    <row r="183" spans="1:65" s="13" customFormat="1" x14ac:dyDescent="0.2">
      <c r="B183" s="180"/>
      <c r="D183" s="181" t="s">
        <v>160</v>
      </c>
      <c r="F183" s="183" t="s">
        <v>250</v>
      </c>
      <c r="H183" s="184">
        <v>40.712000000000003</v>
      </c>
      <c r="I183" s="185"/>
      <c r="L183" s="180"/>
      <c r="M183" s="186"/>
      <c r="N183" s="187"/>
      <c r="O183" s="187"/>
      <c r="P183" s="187"/>
      <c r="Q183" s="187"/>
      <c r="R183" s="187"/>
      <c r="S183" s="187"/>
      <c r="T183" s="188"/>
      <c r="AT183" s="182" t="s">
        <v>160</v>
      </c>
      <c r="AU183" s="182" t="s">
        <v>87</v>
      </c>
      <c r="AV183" s="13" t="s">
        <v>87</v>
      </c>
      <c r="AW183" s="13" t="s">
        <v>3</v>
      </c>
      <c r="AX183" s="13" t="s">
        <v>80</v>
      </c>
      <c r="AY183" s="182" t="s">
        <v>147</v>
      </c>
    </row>
    <row r="184" spans="1:65" s="2" customFormat="1" ht="24.2" customHeight="1" x14ac:dyDescent="0.2">
      <c r="A184" s="32"/>
      <c r="B184" s="131"/>
      <c r="C184" s="166" t="s">
        <v>251</v>
      </c>
      <c r="D184" s="166" t="s">
        <v>150</v>
      </c>
      <c r="E184" s="167" t="s">
        <v>252</v>
      </c>
      <c r="F184" s="168" t="s">
        <v>253</v>
      </c>
      <c r="G184" s="169" t="s">
        <v>232</v>
      </c>
      <c r="H184" s="170">
        <v>5.0890000000000004</v>
      </c>
      <c r="I184" s="171"/>
      <c r="J184" s="172">
        <f>ROUND(I184*H184,2)</f>
        <v>0</v>
      </c>
      <c r="K184" s="173"/>
      <c r="L184" s="33"/>
      <c r="M184" s="174" t="s">
        <v>1</v>
      </c>
      <c r="N184" s="175" t="s">
        <v>38</v>
      </c>
      <c r="O184" s="61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8" t="s">
        <v>154</v>
      </c>
      <c r="AT184" s="178" t="s">
        <v>150</v>
      </c>
      <c r="AU184" s="178" t="s">
        <v>87</v>
      </c>
      <c r="AY184" s="17" t="s">
        <v>147</v>
      </c>
      <c r="BE184" s="179">
        <f>IF(N184="základná",J184,0)</f>
        <v>0</v>
      </c>
      <c r="BF184" s="179">
        <f>IF(N184="znížená",J184,0)</f>
        <v>0</v>
      </c>
      <c r="BG184" s="179">
        <f>IF(N184="zákl. prenesená",J184,0)</f>
        <v>0</v>
      </c>
      <c r="BH184" s="179">
        <f>IF(N184="zníž. prenesená",J184,0)</f>
        <v>0</v>
      </c>
      <c r="BI184" s="179">
        <f>IF(N184="nulová",J184,0)</f>
        <v>0</v>
      </c>
      <c r="BJ184" s="17" t="s">
        <v>87</v>
      </c>
      <c r="BK184" s="179">
        <f>ROUND(I184*H184,2)</f>
        <v>0</v>
      </c>
      <c r="BL184" s="17" t="s">
        <v>154</v>
      </c>
      <c r="BM184" s="178" t="s">
        <v>254</v>
      </c>
    </row>
    <row r="185" spans="1:65" s="12" customFormat="1" ht="22.9" customHeight="1" x14ac:dyDescent="0.2">
      <c r="B185" s="153"/>
      <c r="D185" s="154" t="s">
        <v>71</v>
      </c>
      <c r="E185" s="164" t="s">
        <v>255</v>
      </c>
      <c r="F185" s="164" t="s">
        <v>256</v>
      </c>
      <c r="I185" s="156"/>
      <c r="J185" s="165">
        <f>BK185</f>
        <v>0</v>
      </c>
      <c r="L185" s="153"/>
      <c r="M185" s="158"/>
      <c r="N185" s="159"/>
      <c r="O185" s="159"/>
      <c r="P185" s="160">
        <f>P186</f>
        <v>0</v>
      </c>
      <c r="Q185" s="159"/>
      <c r="R185" s="160">
        <f>R186</f>
        <v>0</v>
      </c>
      <c r="S185" s="159"/>
      <c r="T185" s="161">
        <f>T186</f>
        <v>0</v>
      </c>
      <c r="AR185" s="154" t="s">
        <v>80</v>
      </c>
      <c r="AT185" s="162" t="s">
        <v>71</v>
      </c>
      <c r="AU185" s="162" t="s">
        <v>80</v>
      </c>
      <c r="AY185" s="154" t="s">
        <v>147</v>
      </c>
      <c r="BK185" s="163">
        <f>BK186</f>
        <v>0</v>
      </c>
    </row>
    <row r="186" spans="1:65" s="2" customFormat="1" ht="24.2" customHeight="1" x14ac:dyDescent="0.2">
      <c r="A186" s="32"/>
      <c r="B186" s="131"/>
      <c r="C186" s="166" t="s">
        <v>257</v>
      </c>
      <c r="D186" s="166" t="s">
        <v>150</v>
      </c>
      <c r="E186" s="167" t="s">
        <v>258</v>
      </c>
      <c r="F186" s="168" t="s">
        <v>259</v>
      </c>
      <c r="G186" s="169" t="s">
        <v>232</v>
      </c>
      <c r="H186" s="170">
        <v>0.874</v>
      </c>
      <c r="I186" s="171"/>
      <c r="J186" s="172">
        <f>ROUND(I186*H186,2)</f>
        <v>0</v>
      </c>
      <c r="K186" s="173"/>
      <c r="L186" s="33"/>
      <c r="M186" s="174" t="s">
        <v>1</v>
      </c>
      <c r="N186" s="175" t="s">
        <v>38</v>
      </c>
      <c r="O186" s="61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8" t="s">
        <v>154</v>
      </c>
      <c r="AT186" s="178" t="s">
        <v>150</v>
      </c>
      <c r="AU186" s="178" t="s">
        <v>87</v>
      </c>
      <c r="AY186" s="17" t="s">
        <v>147</v>
      </c>
      <c r="BE186" s="179">
        <f>IF(N186="základná",J186,0)</f>
        <v>0</v>
      </c>
      <c r="BF186" s="179">
        <f>IF(N186="znížená",J186,0)</f>
        <v>0</v>
      </c>
      <c r="BG186" s="179">
        <f>IF(N186="zákl. prenesená",J186,0)</f>
        <v>0</v>
      </c>
      <c r="BH186" s="179">
        <f>IF(N186="zníž. prenesená",J186,0)</f>
        <v>0</v>
      </c>
      <c r="BI186" s="179">
        <f>IF(N186="nulová",J186,0)</f>
        <v>0</v>
      </c>
      <c r="BJ186" s="17" t="s">
        <v>87</v>
      </c>
      <c r="BK186" s="179">
        <f>ROUND(I186*H186,2)</f>
        <v>0</v>
      </c>
      <c r="BL186" s="17" t="s">
        <v>154</v>
      </c>
      <c r="BM186" s="178" t="s">
        <v>260</v>
      </c>
    </row>
    <row r="187" spans="1:65" s="12" customFormat="1" ht="25.9" customHeight="1" x14ac:dyDescent="0.2">
      <c r="B187" s="153"/>
      <c r="D187" s="154" t="s">
        <v>71</v>
      </c>
      <c r="E187" s="155" t="s">
        <v>261</v>
      </c>
      <c r="F187" s="155" t="s">
        <v>262</v>
      </c>
      <c r="I187" s="156"/>
      <c r="J187" s="157">
        <f>BK187</f>
        <v>0</v>
      </c>
      <c r="L187" s="153"/>
      <c r="M187" s="158"/>
      <c r="N187" s="159"/>
      <c r="O187" s="159"/>
      <c r="P187" s="160">
        <f>P188+P194+P207+P231+P238+P249+P260+P279</f>
        <v>0</v>
      </c>
      <c r="Q187" s="159"/>
      <c r="R187" s="160">
        <f>R188+R194+R207+R231+R238+R249+R260+R279</f>
        <v>1.17139712</v>
      </c>
      <c r="S187" s="159"/>
      <c r="T187" s="161">
        <f>T188+T194+T207+T231+T238+T249+T260+T279</f>
        <v>8.4070000000000006E-2</v>
      </c>
      <c r="AR187" s="154" t="s">
        <v>87</v>
      </c>
      <c r="AT187" s="162" t="s">
        <v>71</v>
      </c>
      <c r="AU187" s="162" t="s">
        <v>72</v>
      </c>
      <c r="AY187" s="154" t="s">
        <v>147</v>
      </c>
      <c r="BK187" s="163">
        <f>BK188+BK194+BK207+BK231+BK238+BK249+BK260+BK279</f>
        <v>0</v>
      </c>
    </row>
    <row r="188" spans="1:65" s="12" customFormat="1" ht="22.9" customHeight="1" x14ac:dyDescent="0.2">
      <c r="B188" s="153"/>
      <c r="D188" s="154" t="s">
        <v>71</v>
      </c>
      <c r="E188" s="164" t="s">
        <v>263</v>
      </c>
      <c r="F188" s="164" t="s">
        <v>264</v>
      </c>
      <c r="I188" s="156"/>
      <c r="J188" s="165">
        <f>BK188</f>
        <v>0</v>
      </c>
      <c r="L188" s="153"/>
      <c r="M188" s="158"/>
      <c r="N188" s="159"/>
      <c r="O188" s="159"/>
      <c r="P188" s="160">
        <f>SUM(P189:P193)</f>
        <v>0</v>
      </c>
      <c r="Q188" s="159"/>
      <c r="R188" s="160">
        <f>SUM(R189:R193)</f>
        <v>3.1487400000000001E-3</v>
      </c>
      <c r="S188" s="159"/>
      <c r="T188" s="161">
        <f>SUM(T189:T193)</f>
        <v>0</v>
      </c>
      <c r="AR188" s="154" t="s">
        <v>87</v>
      </c>
      <c r="AT188" s="162" t="s">
        <v>71</v>
      </c>
      <c r="AU188" s="162" t="s">
        <v>80</v>
      </c>
      <c r="AY188" s="154" t="s">
        <v>147</v>
      </c>
      <c r="BK188" s="163">
        <f>SUM(BK189:BK193)</f>
        <v>0</v>
      </c>
    </row>
    <row r="189" spans="1:65" s="2" customFormat="1" ht="24.2" customHeight="1" x14ac:dyDescent="0.2">
      <c r="A189" s="32"/>
      <c r="B189" s="131"/>
      <c r="C189" s="166" t="s">
        <v>265</v>
      </c>
      <c r="D189" s="166" t="s">
        <v>150</v>
      </c>
      <c r="E189" s="167" t="s">
        <v>266</v>
      </c>
      <c r="F189" s="168" t="s">
        <v>267</v>
      </c>
      <c r="G189" s="169" t="s">
        <v>208</v>
      </c>
      <c r="H189" s="170">
        <v>34.299999999999997</v>
      </c>
      <c r="I189" s="171"/>
      <c r="J189" s="172">
        <f>ROUND(I189*H189,2)</f>
        <v>0</v>
      </c>
      <c r="K189" s="173"/>
      <c r="L189" s="33"/>
      <c r="M189" s="174" t="s">
        <v>1</v>
      </c>
      <c r="N189" s="175" t="s">
        <v>38</v>
      </c>
      <c r="O189" s="61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8" t="s">
        <v>219</v>
      </c>
      <c r="AT189" s="178" t="s">
        <v>150</v>
      </c>
      <c r="AU189" s="178" t="s">
        <v>87</v>
      </c>
      <c r="AY189" s="17" t="s">
        <v>147</v>
      </c>
      <c r="BE189" s="179">
        <f>IF(N189="základná",J189,0)</f>
        <v>0</v>
      </c>
      <c r="BF189" s="179">
        <f>IF(N189="znížená",J189,0)</f>
        <v>0</v>
      </c>
      <c r="BG189" s="179">
        <f>IF(N189="zákl. prenesená",J189,0)</f>
        <v>0</v>
      </c>
      <c r="BH189" s="179">
        <f>IF(N189="zníž. prenesená",J189,0)</f>
        <v>0</v>
      </c>
      <c r="BI189" s="179">
        <f>IF(N189="nulová",J189,0)</f>
        <v>0</v>
      </c>
      <c r="BJ189" s="17" t="s">
        <v>87</v>
      </c>
      <c r="BK189" s="179">
        <f>ROUND(I189*H189,2)</f>
        <v>0</v>
      </c>
      <c r="BL189" s="17" t="s">
        <v>219</v>
      </c>
      <c r="BM189" s="178" t="s">
        <v>268</v>
      </c>
    </row>
    <row r="190" spans="1:65" s="13" customFormat="1" x14ac:dyDescent="0.2">
      <c r="B190" s="180"/>
      <c r="D190" s="181" t="s">
        <v>160</v>
      </c>
      <c r="E190" s="182" t="s">
        <v>1</v>
      </c>
      <c r="F190" s="183" t="s">
        <v>91</v>
      </c>
      <c r="H190" s="184">
        <v>34.299999999999997</v>
      </c>
      <c r="I190" s="185"/>
      <c r="L190" s="180"/>
      <c r="M190" s="186"/>
      <c r="N190" s="187"/>
      <c r="O190" s="187"/>
      <c r="P190" s="187"/>
      <c r="Q190" s="187"/>
      <c r="R190" s="187"/>
      <c r="S190" s="187"/>
      <c r="T190" s="188"/>
      <c r="AT190" s="182" t="s">
        <v>160</v>
      </c>
      <c r="AU190" s="182" t="s">
        <v>87</v>
      </c>
      <c r="AV190" s="13" t="s">
        <v>87</v>
      </c>
      <c r="AW190" s="13" t="s">
        <v>29</v>
      </c>
      <c r="AX190" s="13" t="s">
        <v>80</v>
      </c>
      <c r="AY190" s="182" t="s">
        <v>147</v>
      </c>
    </row>
    <row r="191" spans="1:65" s="2" customFormat="1" ht="33" customHeight="1" x14ac:dyDescent="0.2">
      <c r="A191" s="32"/>
      <c r="B191" s="131"/>
      <c r="C191" s="197" t="s">
        <v>269</v>
      </c>
      <c r="D191" s="197" t="s">
        <v>174</v>
      </c>
      <c r="E191" s="198" t="s">
        <v>270</v>
      </c>
      <c r="F191" s="199" t="s">
        <v>271</v>
      </c>
      <c r="G191" s="200" t="s">
        <v>208</v>
      </c>
      <c r="H191" s="201">
        <v>34.985999999999997</v>
      </c>
      <c r="I191" s="202"/>
      <c r="J191" s="203">
        <f>ROUND(I191*H191,2)</f>
        <v>0</v>
      </c>
      <c r="K191" s="204"/>
      <c r="L191" s="205"/>
      <c r="M191" s="206" t="s">
        <v>1</v>
      </c>
      <c r="N191" s="207" t="s">
        <v>38</v>
      </c>
      <c r="O191" s="61"/>
      <c r="P191" s="176">
        <f>O191*H191</f>
        <v>0</v>
      </c>
      <c r="Q191" s="176">
        <v>9.0000000000000006E-5</v>
      </c>
      <c r="R191" s="176">
        <f>Q191*H191</f>
        <v>3.1487400000000001E-3</v>
      </c>
      <c r="S191" s="176">
        <v>0</v>
      </c>
      <c r="T191" s="17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8" t="s">
        <v>272</v>
      </c>
      <c r="AT191" s="178" t="s">
        <v>174</v>
      </c>
      <c r="AU191" s="178" t="s">
        <v>87</v>
      </c>
      <c r="AY191" s="17" t="s">
        <v>147</v>
      </c>
      <c r="BE191" s="179">
        <f>IF(N191="základná",J191,0)</f>
        <v>0</v>
      </c>
      <c r="BF191" s="179">
        <f>IF(N191="znížená",J191,0)</f>
        <v>0</v>
      </c>
      <c r="BG191" s="179">
        <f>IF(N191="zákl. prenesená",J191,0)</f>
        <v>0</v>
      </c>
      <c r="BH191" s="179">
        <f>IF(N191="zníž. prenesená",J191,0)</f>
        <v>0</v>
      </c>
      <c r="BI191" s="179">
        <f>IF(N191="nulová",J191,0)</f>
        <v>0</v>
      </c>
      <c r="BJ191" s="17" t="s">
        <v>87</v>
      </c>
      <c r="BK191" s="179">
        <f>ROUND(I191*H191,2)</f>
        <v>0</v>
      </c>
      <c r="BL191" s="17" t="s">
        <v>219</v>
      </c>
      <c r="BM191" s="178" t="s">
        <v>273</v>
      </c>
    </row>
    <row r="192" spans="1:65" s="13" customFormat="1" x14ac:dyDescent="0.2">
      <c r="B192" s="180"/>
      <c r="D192" s="181" t="s">
        <v>160</v>
      </c>
      <c r="F192" s="183" t="s">
        <v>274</v>
      </c>
      <c r="H192" s="184">
        <v>34.985999999999997</v>
      </c>
      <c r="I192" s="185"/>
      <c r="L192" s="180"/>
      <c r="M192" s="186"/>
      <c r="N192" s="187"/>
      <c r="O192" s="187"/>
      <c r="P192" s="187"/>
      <c r="Q192" s="187"/>
      <c r="R192" s="187"/>
      <c r="S192" s="187"/>
      <c r="T192" s="188"/>
      <c r="AT192" s="182" t="s">
        <v>160</v>
      </c>
      <c r="AU192" s="182" t="s">
        <v>87</v>
      </c>
      <c r="AV192" s="13" t="s">
        <v>87</v>
      </c>
      <c r="AW192" s="13" t="s">
        <v>3</v>
      </c>
      <c r="AX192" s="13" t="s">
        <v>80</v>
      </c>
      <c r="AY192" s="182" t="s">
        <v>147</v>
      </c>
    </row>
    <row r="193" spans="1:65" s="2" customFormat="1" ht="24.2" customHeight="1" x14ac:dyDescent="0.2">
      <c r="A193" s="32"/>
      <c r="B193" s="131"/>
      <c r="C193" s="166" t="s">
        <v>275</v>
      </c>
      <c r="D193" s="166" t="s">
        <v>150</v>
      </c>
      <c r="E193" s="167" t="s">
        <v>276</v>
      </c>
      <c r="F193" s="168" t="s">
        <v>277</v>
      </c>
      <c r="G193" s="169" t="s">
        <v>278</v>
      </c>
      <c r="H193" s="208"/>
      <c r="I193" s="171"/>
      <c r="J193" s="172">
        <f>ROUND(I193*H193,2)</f>
        <v>0</v>
      </c>
      <c r="K193" s="173"/>
      <c r="L193" s="33"/>
      <c r="M193" s="174" t="s">
        <v>1</v>
      </c>
      <c r="N193" s="175" t="s">
        <v>38</v>
      </c>
      <c r="O193" s="61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8" t="s">
        <v>219</v>
      </c>
      <c r="AT193" s="178" t="s">
        <v>150</v>
      </c>
      <c r="AU193" s="178" t="s">
        <v>87</v>
      </c>
      <c r="AY193" s="17" t="s">
        <v>147</v>
      </c>
      <c r="BE193" s="179">
        <f>IF(N193="základná",J193,0)</f>
        <v>0</v>
      </c>
      <c r="BF193" s="179">
        <f>IF(N193="znížená",J193,0)</f>
        <v>0</v>
      </c>
      <c r="BG193" s="179">
        <f>IF(N193="zákl. prenesená",J193,0)</f>
        <v>0</v>
      </c>
      <c r="BH193" s="179">
        <f>IF(N193="zníž. prenesená",J193,0)</f>
        <v>0</v>
      </c>
      <c r="BI193" s="179">
        <f>IF(N193="nulová",J193,0)</f>
        <v>0</v>
      </c>
      <c r="BJ193" s="17" t="s">
        <v>87</v>
      </c>
      <c r="BK193" s="179">
        <f>ROUND(I193*H193,2)</f>
        <v>0</v>
      </c>
      <c r="BL193" s="17" t="s">
        <v>219</v>
      </c>
      <c r="BM193" s="178" t="s">
        <v>279</v>
      </c>
    </row>
    <row r="194" spans="1:65" s="12" customFormat="1" ht="22.9" customHeight="1" x14ac:dyDescent="0.2">
      <c r="B194" s="153"/>
      <c r="D194" s="154" t="s">
        <v>71</v>
      </c>
      <c r="E194" s="164" t="s">
        <v>280</v>
      </c>
      <c r="F194" s="164" t="s">
        <v>281</v>
      </c>
      <c r="I194" s="156"/>
      <c r="J194" s="165">
        <f>BK194</f>
        <v>0</v>
      </c>
      <c r="L194" s="153"/>
      <c r="M194" s="158"/>
      <c r="N194" s="159"/>
      <c r="O194" s="159"/>
      <c r="P194" s="160">
        <f>SUM(P195:P206)</f>
        <v>0</v>
      </c>
      <c r="Q194" s="159"/>
      <c r="R194" s="160">
        <f>SUM(R195:R206)</f>
        <v>2.1430000000000001E-2</v>
      </c>
      <c r="S194" s="159"/>
      <c r="T194" s="161">
        <f>SUM(T195:T206)</f>
        <v>0</v>
      </c>
      <c r="AR194" s="154" t="s">
        <v>87</v>
      </c>
      <c r="AT194" s="162" t="s">
        <v>71</v>
      </c>
      <c r="AU194" s="162" t="s">
        <v>80</v>
      </c>
      <c r="AY194" s="154" t="s">
        <v>147</v>
      </c>
      <c r="BK194" s="163">
        <f>SUM(BK195:BK206)</f>
        <v>0</v>
      </c>
    </row>
    <row r="195" spans="1:65" s="2" customFormat="1" ht="24.2" customHeight="1" x14ac:dyDescent="0.2">
      <c r="A195" s="32"/>
      <c r="B195" s="131"/>
      <c r="C195" s="166" t="s">
        <v>282</v>
      </c>
      <c r="D195" s="166" t="s">
        <v>150</v>
      </c>
      <c r="E195" s="167" t="s">
        <v>283</v>
      </c>
      <c r="F195" s="168" t="s">
        <v>284</v>
      </c>
      <c r="G195" s="169" t="s">
        <v>285</v>
      </c>
      <c r="H195" s="170">
        <v>2</v>
      </c>
      <c r="I195" s="171"/>
      <c r="J195" s="172">
        <f>ROUND(I195*H195,2)</f>
        <v>0</v>
      </c>
      <c r="K195" s="173"/>
      <c r="L195" s="33"/>
      <c r="M195" s="174" t="s">
        <v>1</v>
      </c>
      <c r="N195" s="175" t="s">
        <v>38</v>
      </c>
      <c r="O195" s="61"/>
      <c r="P195" s="176">
        <f>O195*H195</f>
        <v>0</v>
      </c>
      <c r="Q195" s="176">
        <v>4.7200000000000002E-3</v>
      </c>
      <c r="R195" s="176">
        <f>Q195*H195</f>
        <v>9.4400000000000005E-3</v>
      </c>
      <c r="S195" s="176">
        <v>0</v>
      </c>
      <c r="T195" s="17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8" t="s">
        <v>219</v>
      </c>
      <c r="AT195" s="178" t="s">
        <v>150</v>
      </c>
      <c r="AU195" s="178" t="s">
        <v>87</v>
      </c>
      <c r="AY195" s="17" t="s">
        <v>147</v>
      </c>
      <c r="BE195" s="179">
        <f>IF(N195="základná",J195,0)</f>
        <v>0</v>
      </c>
      <c r="BF195" s="179">
        <f>IF(N195="znížená",J195,0)</f>
        <v>0</v>
      </c>
      <c r="BG195" s="179">
        <f>IF(N195="zákl. prenesená",J195,0)</f>
        <v>0</v>
      </c>
      <c r="BH195" s="179">
        <f>IF(N195="zníž. prenesená",J195,0)</f>
        <v>0</v>
      </c>
      <c r="BI195" s="179">
        <f>IF(N195="nulová",J195,0)</f>
        <v>0</v>
      </c>
      <c r="BJ195" s="17" t="s">
        <v>87</v>
      </c>
      <c r="BK195" s="179">
        <f>ROUND(I195*H195,2)</f>
        <v>0</v>
      </c>
      <c r="BL195" s="17" t="s">
        <v>219</v>
      </c>
      <c r="BM195" s="178" t="s">
        <v>286</v>
      </c>
    </row>
    <row r="196" spans="1:65" s="2" customFormat="1" ht="24.2" customHeight="1" x14ac:dyDescent="0.2">
      <c r="A196" s="32"/>
      <c r="B196" s="131"/>
      <c r="C196" s="166" t="s">
        <v>287</v>
      </c>
      <c r="D196" s="166" t="s">
        <v>150</v>
      </c>
      <c r="E196" s="167" t="s">
        <v>288</v>
      </c>
      <c r="F196" s="168" t="s">
        <v>289</v>
      </c>
      <c r="G196" s="169" t="s">
        <v>153</v>
      </c>
      <c r="H196" s="170">
        <v>1</v>
      </c>
      <c r="I196" s="171"/>
      <c r="J196" s="172">
        <f>ROUND(I196*H196,2)</f>
        <v>0</v>
      </c>
      <c r="K196" s="173"/>
      <c r="L196" s="33"/>
      <c r="M196" s="174" t="s">
        <v>1</v>
      </c>
      <c r="N196" s="175" t="s">
        <v>38</v>
      </c>
      <c r="O196" s="61"/>
      <c r="P196" s="176">
        <f>O196*H196</f>
        <v>0</v>
      </c>
      <c r="Q196" s="176">
        <v>3.8000000000000002E-4</v>
      </c>
      <c r="R196" s="176">
        <f>Q196*H196</f>
        <v>3.8000000000000002E-4</v>
      </c>
      <c r="S196" s="176">
        <v>0</v>
      </c>
      <c r="T196" s="17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8" t="s">
        <v>219</v>
      </c>
      <c r="AT196" s="178" t="s">
        <v>150</v>
      </c>
      <c r="AU196" s="178" t="s">
        <v>87</v>
      </c>
      <c r="AY196" s="17" t="s">
        <v>147</v>
      </c>
      <c r="BE196" s="179">
        <f>IF(N196="základná",J196,0)</f>
        <v>0</v>
      </c>
      <c r="BF196" s="179">
        <f>IF(N196="znížená",J196,0)</f>
        <v>0</v>
      </c>
      <c r="BG196" s="179">
        <f>IF(N196="zákl. prenesená",J196,0)</f>
        <v>0</v>
      </c>
      <c r="BH196" s="179">
        <f>IF(N196="zníž. prenesená",J196,0)</f>
        <v>0</v>
      </c>
      <c r="BI196" s="179">
        <f>IF(N196="nulová",J196,0)</f>
        <v>0</v>
      </c>
      <c r="BJ196" s="17" t="s">
        <v>87</v>
      </c>
      <c r="BK196" s="179">
        <f>ROUND(I196*H196,2)</f>
        <v>0</v>
      </c>
      <c r="BL196" s="17" t="s">
        <v>219</v>
      </c>
      <c r="BM196" s="178" t="s">
        <v>290</v>
      </c>
    </row>
    <row r="197" spans="1:65" s="2" customFormat="1" ht="21.75" customHeight="1" x14ac:dyDescent="0.2">
      <c r="A197" s="32"/>
      <c r="B197" s="131"/>
      <c r="C197" s="166" t="s">
        <v>291</v>
      </c>
      <c r="D197" s="166" t="s">
        <v>150</v>
      </c>
      <c r="E197" s="167" t="s">
        <v>292</v>
      </c>
      <c r="F197" s="168" t="s">
        <v>293</v>
      </c>
      <c r="G197" s="169" t="s">
        <v>208</v>
      </c>
      <c r="H197" s="170">
        <v>9</v>
      </c>
      <c r="I197" s="171"/>
      <c r="J197" s="172">
        <f>ROUND(I197*H197,2)</f>
        <v>0</v>
      </c>
      <c r="K197" s="173"/>
      <c r="L197" s="33"/>
      <c r="M197" s="174" t="s">
        <v>1</v>
      </c>
      <c r="N197" s="175" t="s">
        <v>38</v>
      </c>
      <c r="O197" s="61"/>
      <c r="P197" s="176">
        <f>O197*H197</f>
        <v>0</v>
      </c>
      <c r="Q197" s="176">
        <v>6.4000000000000005E-4</v>
      </c>
      <c r="R197" s="176">
        <f>Q197*H197</f>
        <v>5.7600000000000004E-3</v>
      </c>
      <c r="S197" s="176">
        <v>0</v>
      </c>
      <c r="T197" s="17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8" t="s">
        <v>219</v>
      </c>
      <c r="AT197" s="178" t="s">
        <v>150</v>
      </c>
      <c r="AU197" s="178" t="s">
        <v>87</v>
      </c>
      <c r="AY197" s="17" t="s">
        <v>147</v>
      </c>
      <c r="BE197" s="179">
        <f>IF(N197="základná",J197,0)</f>
        <v>0</v>
      </c>
      <c r="BF197" s="179">
        <f>IF(N197="znížená",J197,0)</f>
        <v>0</v>
      </c>
      <c r="BG197" s="179">
        <f>IF(N197="zákl. prenesená",J197,0)</f>
        <v>0</v>
      </c>
      <c r="BH197" s="179">
        <f>IF(N197="zníž. prenesená",J197,0)</f>
        <v>0</v>
      </c>
      <c r="BI197" s="179">
        <f>IF(N197="nulová",J197,0)</f>
        <v>0</v>
      </c>
      <c r="BJ197" s="17" t="s">
        <v>87</v>
      </c>
      <c r="BK197" s="179">
        <f>ROUND(I197*H197,2)</f>
        <v>0</v>
      </c>
      <c r="BL197" s="17" t="s">
        <v>219</v>
      </c>
      <c r="BM197" s="178" t="s">
        <v>294</v>
      </c>
    </row>
    <row r="198" spans="1:65" s="13" customFormat="1" x14ac:dyDescent="0.2">
      <c r="B198" s="180"/>
      <c r="D198" s="181" t="s">
        <v>160</v>
      </c>
      <c r="E198" s="182" t="s">
        <v>1</v>
      </c>
      <c r="F198" s="183" t="s">
        <v>295</v>
      </c>
      <c r="H198" s="184">
        <v>8</v>
      </c>
      <c r="I198" s="185"/>
      <c r="L198" s="180"/>
      <c r="M198" s="186"/>
      <c r="N198" s="187"/>
      <c r="O198" s="187"/>
      <c r="P198" s="187"/>
      <c r="Q198" s="187"/>
      <c r="R198" s="187"/>
      <c r="S198" s="187"/>
      <c r="T198" s="188"/>
      <c r="AT198" s="182" t="s">
        <v>160</v>
      </c>
      <c r="AU198" s="182" t="s">
        <v>87</v>
      </c>
      <c r="AV198" s="13" t="s">
        <v>87</v>
      </c>
      <c r="AW198" s="13" t="s">
        <v>29</v>
      </c>
      <c r="AX198" s="13" t="s">
        <v>72</v>
      </c>
      <c r="AY198" s="182" t="s">
        <v>147</v>
      </c>
    </row>
    <row r="199" spans="1:65" s="13" customFormat="1" x14ac:dyDescent="0.2">
      <c r="B199" s="180"/>
      <c r="D199" s="181" t="s">
        <v>160</v>
      </c>
      <c r="E199" s="182" t="s">
        <v>1</v>
      </c>
      <c r="F199" s="183" t="s">
        <v>296</v>
      </c>
      <c r="H199" s="184">
        <v>1</v>
      </c>
      <c r="I199" s="185"/>
      <c r="L199" s="180"/>
      <c r="M199" s="186"/>
      <c r="N199" s="187"/>
      <c r="O199" s="187"/>
      <c r="P199" s="187"/>
      <c r="Q199" s="187"/>
      <c r="R199" s="187"/>
      <c r="S199" s="187"/>
      <c r="T199" s="188"/>
      <c r="AT199" s="182" t="s">
        <v>160</v>
      </c>
      <c r="AU199" s="182" t="s">
        <v>87</v>
      </c>
      <c r="AV199" s="13" t="s">
        <v>87</v>
      </c>
      <c r="AW199" s="13" t="s">
        <v>29</v>
      </c>
      <c r="AX199" s="13" t="s">
        <v>72</v>
      </c>
      <c r="AY199" s="182" t="s">
        <v>147</v>
      </c>
    </row>
    <row r="200" spans="1:65" s="14" customFormat="1" x14ac:dyDescent="0.2">
      <c r="B200" s="189"/>
      <c r="D200" s="181" t="s">
        <v>160</v>
      </c>
      <c r="E200" s="190" t="s">
        <v>88</v>
      </c>
      <c r="F200" s="191" t="s">
        <v>164</v>
      </c>
      <c r="H200" s="192">
        <v>9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160</v>
      </c>
      <c r="AU200" s="190" t="s">
        <v>87</v>
      </c>
      <c r="AV200" s="14" t="s">
        <v>154</v>
      </c>
      <c r="AW200" s="14" t="s">
        <v>29</v>
      </c>
      <c r="AX200" s="14" t="s">
        <v>80</v>
      </c>
      <c r="AY200" s="190" t="s">
        <v>147</v>
      </c>
    </row>
    <row r="201" spans="1:65" s="2" customFormat="1" ht="21.75" customHeight="1" x14ac:dyDescent="0.2">
      <c r="A201" s="32"/>
      <c r="B201" s="131"/>
      <c r="C201" s="166" t="s">
        <v>297</v>
      </c>
      <c r="D201" s="166" t="s">
        <v>150</v>
      </c>
      <c r="E201" s="167" t="s">
        <v>298</v>
      </c>
      <c r="F201" s="168" t="s">
        <v>299</v>
      </c>
      <c r="G201" s="169" t="s">
        <v>208</v>
      </c>
      <c r="H201" s="170">
        <v>7.5</v>
      </c>
      <c r="I201" s="171"/>
      <c r="J201" s="172">
        <f>ROUND(I201*H201,2)</f>
        <v>0</v>
      </c>
      <c r="K201" s="173"/>
      <c r="L201" s="33"/>
      <c r="M201" s="174" t="s">
        <v>1</v>
      </c>
      <c r="N201" s="175" t="s">
        <v>38</v>
      </c>
      <c r="O201" s="61"/>
      <c r="P201" s="176">
        <f>O201*H201</f>
        <v>0</v>
      </c>
      <c r="Q201" s="176">
        <v>7.7999999999999999E-4</v>
      </c>
      <c r="R201" s="176">
        <f>Q201*H201</f>
        <v>5.8500000000000002E-3</v>
      </c>
      <c r="S201" s="176">
        <v>0</v>
      </c>
      <c r="T201" s="17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8" t="s">
        <v>219</v>
      </c>
      <c r="AT201" s="178" t="s">
        <v>150</v>
      </c>
      <c r="AU201" s="178" t="s">
        <v>87</v>
      </c>
      <c r="AY201" s="17" t="s">
        <v>147</v>
      </c>
      <c r="BE201" s="179">
        <f>IF(N201="základná",J201,0)</f>
        <v>0</v>
      </c>
      <c r="BF201" s="179">
        <f>IF(N201="znížená",J201,0)</f>
        <v>0</v>
      </c>
      <c r="BG201" s="179">
        <f>IF(N201="zákl. prenesená",J201,0)</f>
        <v>0</v>
      </c>
      <c r="BH201" s="179">
        <f>IF(N201="zníž. prenesená",J201,0)</f>
        <v>0</v>
      </c>
      <c r="BI201" s="179">
        <f>IF(N201="nulová",J201,0)</f>
        <v>0</v>
      </c>
      <c r="BJ201" s="17" t="s">
        <v>87</v>
      </c>
      <c r="BK201" s="179">
        <f>ROUND(I201*H201,2)</f>
        <v>0</v>
      </c>
      <c r="BL201" s="17" t="s">
        <v>219</v>
      </c>
      <c r="BM201" s="178" t="s">
        <v>300</v>
      </c>
    </row>
    <row r="202" spans="1:65" s="13" customFormat="1" x14ac:dyDescent="0.2">
      <c r="B202" s="180"/>
      <c r="D202" s="181" t="s">
        <v>160</v>
      </c>
      <c r="E202" s="182" t="s">
        <v>1</v>
      </c>
      <c r="F202" s="183" t="s">
        <v>301</v>
      </c>
      <c r="H202" s="184">
        <v>7.5</v>
      </c>
      <c r="I202" s="185"/>
      <c r="L202" s="180"/>
      <c r="M202" s="186"/>
      <c r="N202" s="187"/>
      <c r="O202" s="187"/>
      <c r="P202" s="187"/>
      <c r="Q202" s="187"/>
      <c r="R202" s="187"/>
      <c r="S202" s="187"/>
      <c r="T202" s="188"/>
      <c r="AT202" s="182" t="s">
        <v>160</v>
      </c>
      <c r="AU202" s="182" t="s">
        <v>87</v>
      </c>
      <c r="AV202" s="13" t="s">
        <v>87</v>
      </c>
      <c r="AW202" s="13" t="s">
        <v>29</v>
      </c>
      <c r="AX202" s="13" t="s">
        <v>72</v>
      </c>
      <c r="AY202" s="182" t="s">
        <v>147</v>
      </c>
    </row>
    <row r="203" spans="1:65" s="14" customFormat="1" x14ac:dyDescent="0.2">
      <c r="B203" s="189"/>
      <c r="D203" s="181" t="s">
        <v>160</v>
      </c>
      <c r="E203" s="190" t="s">
        <v>95</v>
      </c>
      <c r="F203" s="191" t="s">
        <v>164</v>
      </c>
      <c r="H203" s="192">
        <v>7.5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160</v>
      </c>
      <c r="AU203" s="190" t="s">
        <v>87</v>
      </c>
      <c r="AV203" s="14" t="s">
        <v>154</v>
      </c>
      <c r="AW203" s="14" t="s">
        <v>29</v>
      </c>
      <c r="AX203" s="14" t="s">
        <v>80</v>
      </c>
      <c r="AY203" s="190" t="s">
        <v>147</v>
      </c>
    </row>
    <row r="204" spans="1:65" s="2" customFormat="1" ht="24.2" customHeight="1" x14ac:dyDescent="0.2">
      <c r="A204" s="32"/>
      <c r="B204" s="131"/>
      <c r="C204" s="166" t="s">
        <v>272</v>
      </c>
      <c r="D204" s="166" t="s">
        <v>150</v>
      </c>
      <c r="E204" s="167" t="s">
        <v>302</v>
      </c>
      <c r="F204" s="168" t="s">
        <v>303</v>
      </c>
      <c r="G204" s="169" t="s">
        <v>208</v>
      </c>
      <c r="H204" s="170">
        <v>16.5</v>
      </c>
      <c r="I204" s="171"/>
      <c r="J204" s="172">
        <f>ROUND(I204*H204,2)</f>
        <v>0</v>
      </c>
      <c r="K204" s="173"/>
      <c r="L204" s="33"/>
      <c r="M204" s="174" t="s">
        <v>1</v>
      </c>
      <c r="N204" s="175" t="s">
        <v>38</v>
      </c>
      <c r="O204" s="61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8" t="s">
        <v>219</v>
      </c>
      <c r="AT204" s="178" t="s">
        <v>150</v>
      </c>
      <c r="AU204" s="178" t="s">
        <v>87</v>
      </c>
      <c r="AY204" s="17" t="s">
        <v>147</v>
      </c>
      <c r="BE204" s="179">
        <f>IF(N204="základná",J204,0)</f>
        <v>0</v>
      </c>
      <c r="BF204" s="179">
        <f>IF(N204="znížená",J204,0)</f>
        <v>0</v>
      </c>
      <c r="BG204" s="179">
        <f>IF(N204="zákl. prenesená",J204,0)</f>
        <v>0</v>
      </c>
      <c r="BH204" s="179">
        <f>IF(N204="zníž. prenesená",J204,0)</f>
        <v>0</v>
      </c>
      <c r="BI204" s="179">
        <f>IF(N204="nulová",J204,0)</f>
        <v>0</v>
      </c>
      <c r="BJ204" s="17" t="s">
        <v>87</v>
      </c>
      <c r="BK204" s="179">
        <f>ROUND(I204*H204,2)</f>
        <v>0</v>
      </c>
      <c r="BL204" s="17" t="s">
        <v>219</v>
      </c>
      <c r="BM204" s="178" t="s">
        <v>304</v>
      </c>
    </row>
    <row r="205" spans="1:65" s="13" customFormat="1" x14ac:dyDescent="0.2">
      <c r="B205" s="180"/>
      <c r="D205" s="181" t="s">
        <v>160</v>
      </c>
      <c r="E205" s="182" t="s">
        <v>1</v>
      </c>
      <c r="F205" s="183" t="s">
        <v>305</v>
      </c>
      <c r="H205" s="184">
        <v>16.5</v>
      </c>
      <c r="I205" s="185"/>
      <c r="L205" s="180"/>
      <c r="M205" s="186"/>
      <c r="N205" s="187"/>
      <c r="O205" s="187"/>
      <c r="P205" s="187"/>
      <c r="Q205" s="187"/>
      <c r="R205" s="187"/>
      <c r="S205" s="187"/>
      <c r="T205" s="188"/>
      <c r="AT205" s="182" t="s">
        <v>160</v>
      </c>
      <c r="AU205" s="182" t="s">
        <v>87</v>
      </c>
      <c r="AV205" s="13" t="s">
        <v>87</v>
      </c>
      <c r="AW205" s="13" t="s">
        <v>29</v>
      </c>
      <c r="AX205" s="13" t="s">
        <v>80</v>
      </c>
      <c r="AY205" s="182" t="s">
        <v>147</v>
      </c>
    </row>
    <row r="206" spans="1:65" s="2" customFormat="1" ht="24.2" customHeight="1" x14ac:dyDescent="0.2">
      <c r="A206" s="32"/>
      <c r="B206" s="131"/>
      <c r="C206" s="166" t="s">
        <v>306</v>
      </c>
      <c r="D206" s="166" t="s">
        <v>150</v>
      </c>
      <c r="E206" s="167" t="s">
        <v>307</v>
      </c>
      <c r="F206" s="168" t="s">
        <v>308</v>
      </c>
      <c r="G206" s="169" t="s">
        <v>278</v>
      </c>
      <c r="H206" s="208"/>
      <c r="I206" s="171"/>
      <c r="J206" s="172">
        <f>ROUND(I206*H206,2)</f>
        <v>0</v>
      </c>
      <c r="K206" s="173"/>
      <c r="L206" s="33"/>
      <c r="M206" s="174" t="s">
        <v>1</v>
      </c>
      <c r="N206" s="175" t="s">
        <v>38</v>
      </c>
      <c r="O206" s="61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8" t="s">
        <v>219</v>
      </c>
      <c r="AT206" s="178" t="s">
        <v>150</v>
      </c>
      <c r="AU206" s="178" t="s">
        <v>87</v>
      </c>
      <c r="AY206" s="17" t="s">
        <v>147</v>
      </c>
      <c r="BE206" s="179">
        <f>IF(N206="základná",J206,0)</f>
        <v>0</v>
      </c>
      <c r="BF206" s="179">
        <f>IF(N206="znížená",J206,0)</f>
        <v>0</v>
      </c>
      <c r="BG206" s="179">
        <f>IF(N206="zákl. prenesená",J206,0)</f>
        <v>0</v>
      </c>
      <c r="BH206" s="179">
        <f>IF(N206="zníž. prenesená",J206,0)</f>
        <v>0</v>
      </c>
      <c r="BI206" s="179">
        <f>IF(N206="nulová",J206,0)</f>
        <v>0</v>
      </c>
      <c r="BJ206" s="17" t="s">
        <v>87</v>
      </c>
      <c r="BK206" s="179">
        <f>ROUND(I206*H206,2)</f>
        <v>0</v>
      </c>
      <c r="BL206" s="17" t="s">
        <v>219</v>
      </c>
      <c r="BM206" s="178" t="s">
        <v>309</v>
      </c>
    </row>
    <row r="207" spans="1:65" s="12" customFormat="1" ht="22.9" customHeight="1" x14ac:dyDescent="0.2">
      <c r="B207" s="153"/>
      <c r="D207" s="154" t="s">
        <v>71</v>
      </c>
      <c r="E207" s="164" t="s">
        <v>310</v>
      </c>
      <c r="F207" s="164" t="s">
        <v>311</v>
      </c>
      <c r="I207" s="156"/>
      <c r="J207" s="165">
        <f>BK207</f>
        <v>0</v>
      </c>
      <c r="L207" s="153"/>
      <c r="M207" s="158"/>
      <c r="N207" s="159"/>
      <c r="O207" s="159"/>
      <c r="P207" s="160">
        <f>SUM(P208:P230)</f>
        <v>0</v>
      </c>
      <c r="Q207" s="159"/>
      <c r="R207" s="160">
        <f>SUM(R208:R230)</f>
        <v>2.2443999999999999E-2</v>
      </c>
      <c r="S207" s="159"/>
      <c r="T207" s="161">
        <f>SUM(T208:T230)</f>
        <v>2.1299999999999999E-3</v>
      </c>
      <c r="AR207" s="154" t="s">
        <v>87</v>
      </c>
      <c r="AT207" s="162" t="s">
        <v>71</v>
      </c>
      <c r="AU207" s="162" t="s">
        <v>80</v>
      </c>
      <c r="AY207" s="154" t="s">
        <v>147</v>
      </c>
      <c r="BK207" s="163">
        <f>SUM(BK208:BK230)</f>
        <v>0</v>
      </c>
    </row>
    <row r="208" spans="1:65" s="2" customFormat="1" ht="24.2" customHeight="1" x14ac:dyDescent="0.2">
      <c r="A208" s="32"/>
      <c r="B208" s="131"/>
      <c r="C208" s="166" t="s">
        <v>312</v>
      </c>
      <c r="D208" s="166" t="s">
        <v>150</v>
      </c>
      <c r="E208" s="167" t="s">
        <v>313</v>
      </c>
      <c r="F208" s="168" t="s">
        <v>314</v>
      </c>
      <c r="G208" s="169" t="s">
        <v>208</v>
      </c>
      <c r="H208" s="170">
        <v>1</v>
      </c>
      <c r="I208" s="171"/>
      <c r="J208" s="172">
        <f>ROUND(I208*H208,2)</f>
        <v>0</v>
      </c>
      <c r="K208" s="173"/>
      <c r="L208" s="33"/>
      <c r="M208" s="174" t="s">
        <v>1</v>
      </c>
      <c r="N208" s="175" t="s">
        <v>38</v>
      </c>
      <c r="O208" s="61"/>
      <c r="P208" s="176">
        <f>O208*H208</f>
        <v>0</v>
      </c>
      <c r="Q208" s="176">
        <v>0</v>
      </c>
      <c r="R208" s="176">
        <f>Q208*H208</f>
        <v>0</v>
      </c>
      <c r="S208" s="176">
        <v>2.1299999999999999E-3</v>
      </c>
      <c r="T208" s="177">
        <f>S208*H208</f>
        <v>2.1299999999999999E-3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8" t="s">
        <v>219</v>
      </c>
      <c r="AT208" s="178" t="s">
        <v>150</v>
      </c>
      <c r="AU208" s="178" t="s">
        <v>87</v>
      </c>
      <c r="AY208" s="17" t="s">
        <v>147</v>
      </c>
      <c r="BE208" s="179">
        <f>IF(N208="základná",J208,0)</f>
        <v>0</v>
      </c>
      <c r="BF208" s="179">
        <f>IF(N208="znížená",J208,0)</f>
        <v>0</v>
      </c>
      <c r="BG208" s="179">
        <f>IF(N208="zákl. prenesená",J208,0)</f>
        <v>0</v>
      </c>
      <c r="BH208" s="179">
        <f>IF(N208="zníž. prenesená",J208,0)</f>
        <v>0</v>
      </c>
      <c r="BI208" s="179">
        <f>IF(N208="nulová",J208,0)</f>
        <v>0</v>
      </c>
      <c r="BJ208" s="17" t="s">
        <v>87</v>
      </c>
      <c r="BK208" s="179">
        <f>ROUND(I208*H208,2)</f>
        <v>0</v>
      </c>
      <c r="BL208" s="17" t="s">
        <v>219</v>
      </c>
      <c r="BM208" s="178" t="s">
        <v>315</v>
      </c>
    </row>
    <row r="209" spans="1:65" s="13" customFormat="1" x14ac:dyDescent="0.2">
      <c r="B209" s="180"/>
      <c r="D209" s="181" t="s">
        <v>160</v>
      </c>
      <c r="E209" s="182" t="s">
        <v>1</v>
      </c>
      <c r="F209" s="183" t="s">
        <v>80</v>
      </c>
      <c r="H209" s="184">
        <v>1</v>
      </c>
      <c r="I209" s="185"/>
      <c r="L209" s="180"/>
      <c r="M209" s="186"/>
      <c r="N209" s="187"/>
      <c r="O209" s="187"/>
      <c r="P209" s="187"/>
      <c r="Q209" s="187"/>
      <c r="R209" s="187"/>
      <c r="S209" s="187"/>
      <c r="T209" s="188"/>
      <c r="AT209" s="182" t="s">
        <v>160</v>
      </c>
      <c r="AU209" s="182" t="s">
        <v>87</v>
      </c>
      <c r="AV209" s="13" t="s">
        <v>87</v>
      </c>
      <c r="AW209" s="13" t="s">
        <v>29</v>
      </c>
      <c r="AX209" s="13" t="s">
        <v>80</v>
      </c>
      <c r="AY209" s="182" t="s">
        <v>147</v>
      </c>
    </row>
    <row r="210" spans="1:65" s="2" customFormat="1" ht="24.2" customHeight="1" x14ac:dyDescent="0.2">
      <c r="A210" s="32"/>
      <c r="B210" s="131"/>
      <c r="C210" s="166" t="s">
        <v>316</v>
      </c>
      <c r="D210" s="166" t="s">
        <v>150</v>
      </c>
      <c r="E210" s="167" t="s">
        <v>317</v>
      </c>
      <c r="F210" s="168" t="s">
        <v>318</v>
      </c>
      <c r="G210" s="169" t="s">
        <v>153</v>
      </c>
      <c r="H210" s="170">
        <v>12</v>
      </c>
      <c r="I210" s="171"/>
      <c r="J210" s="172">
        <f>ROUND(I210*H210,2)</f>
        <v>0</v>
      </c>
      <c r="K210" s="173"/>
      <c r="L210" s="33"/>
      <c r="M210" s="174" t="s">
        <v>1</v>
      </c>
      <c r="N210" s="175" t="s">
        <v>38</v>
      </c>
      <c r="O210" s="61"/>
      <c r="P210" s="176">
        <f>O210*H210</f>
        <v>0</v>
      </c>
      <c r="Q210" s="176">
        <v>1E-4</v>
      </c>
      <c r="R210" s="176">
        <f>Q210*H210</f>
        <v>1.2000000000000001E-3</v>
      </c>
      <c r="S210" s="176">
        <v>0</v>
      </c>
      <c r="T210" s="17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8" t="s">
        <v>219</v>
      </c>
      <c r="AT210" s="178" t="s">
        <v>150</v>
      </c>
      <c r="AU210" s="178" t="s">
        <v>87</v>
      </c>
      <c r="AY210" s="17" t="s">
        <v>147</v>
      </c>
      <c r="BE210" s="179">
        <f>IF(N210="základná",J210,0)</f>
        <v>0</v>
      </c>
      <c r="BF210" s="179">
        <f>IF(N210="znížená",J210,0)</f>
        <v>0</v>
      </c>
      <c r="BG210" s="179">
        <f>IF(N210="zákl. prenesená",J210,0)</f>
        <v>0</v>
      </c>
      <c r="BH210" s="179">
        <f>IF(N210="zníž. prenesená",J210,0)</f>
        <v>0</v>
      </c>
      <c r="BI210" s="179">
        <f>IF(N210="nulová",J210,0)</f>
        <v>0</v>
      </c>
      <c r="BJ210" s="17" t="s">
        <v>87</v>
      </c>
      <c r="BK210" s="179">
        <f>ROUND(I210*H210,2)</f>
        <v>0</v>
      </c>
      <c r="BL210" s="17" t="s">
        <v>219</v>
      </c>
      <c r="BM210" s="178" t="s">
        <v>319</v>
      </c>
    </row>
    <row r="211" spans="1:65" s="13" customFormat="1" x14ac:dyDescent="0.2">
      <c r="B211" s="180"/>
      <c r="D211" s="181" t="s">
        <v>160</v>
      </c>
      <c r="E211" s="182" t="s">
        <v>1</v>
      </c>
      <c r="F211" s="183" t="s">
        <v>320</v>
      </c>
      <c r="H211" s="184">
        <v>12</v>
      </c>
      <c r="I211" s="185"/>
      <c r="L211" s="180"/>
      <c r="M211" s="186"/>
      <c r="N211" s="187"/>
      <c r="O211" s="187"/>
      <c r="P211" s="187"/>
      <c r="Q211" s="187"/>
      <c r="R211" s="187"/>
      <c r="S211" s="187"/>
      <c r="T211" s="188"/>
      <c r="AT211" s="182" t="s">
        <v>160</v>
      </c>
      <c r="AU211" s="182" t="s">
        <v>87</v>
      </c>
      <c r="AV211" s="13" t="s">
        <v>87</v>
      </c>
      <c r="AW211" s="13" t="s">
        <v>29</v>
      </c>
      <c r="AX211" s="13" t="s">
        <v>80</v>
      </c>
      <c r="AY211" s="182" t="s">
        <v>147</v>
      </c>
    </row>
    <row r="212" spans="1:65" s="2" customFormat="1" ht="24.2" customHeight="1" x14ac:dyDescent="0.2">
      <c r="A212" s="32"/>
      <c r="B212" s="131"/>
      <c r="C212" s="166" t="s">
        <v>321</v>
      </c>
      <c r="D212" s="166" t="s">
        <v>150</v>
      </c>
      <c r="E212" s="167" t="s">
        <v>322</v>
      </c>
      <c r="F212" s="168" t="s">
        <v>323</v>
      </c>
      <c r="G212" s="169" t="s">
        <v>153</v>
      </c>
      <c r="H212" s="170">
        <v>2</v>
      </c>
      <c r="I212" s="171"/>
      <c r="J212" s="172">
        <f>ROUND(I212*H212,2)</f>
        <v>0</v>
      </c>
      <c r="K212" s="173"/>
      <c r="L212" s="33"/>
      <c r="M212" s="174" t="s">
        <v>1</v>
      </c>
      <c r="N212" s="175" t="s">
        <v>38</v>
      </c>
      <c r="O212" s="61"/>
      <c r="P212" s="176">
        <f>O212*H212</f>
        <v>0</v>
      </c>
      <c r="Q212" s="176">
        <v>2.14E-3</v>
      </c>
      <c r="R212" s="176">
        <f>Q212*H212</f>
        <v>4.28E-3</v>
      </c>
      <c r="S212" s="176">
        <v>0</v>
      </c>
      <c r="T212" s="177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8" t="s">
        <v>219</v>
      </c>
      <c r="AT212" s="178" t="s">
        <v>150</v>
      </c>
      <c r="AU212" s="178" t="s">
        <v>87</v>
      </c>
      <c r="AY212" s="17" t="s">
        <v>147</v>
      </c>
      <c r="BE212" s="179">
        <f>IF(N212="základná",J212,0)</f>
        <v>0</v>
      </c>
      <c r="BF212" s="179">
        <f>IF(N212="znížená",J212,0)</f>
        <v>0</v>
      </c>
      <c r="BG212" s="179">
        <f>IF(N212="zákl. prenesená",J212,0)</f>
        <v>0</v>
      </c>
      <c r="BH212" s="179">
        <f>IF(N212="zníž. prenesená",J212,0)</f>
        <v>0</v>
      </c>
      <c r="BI212" s="179">
        <f>IF(N212="nulová",J212,0)</f>
        <v>0</v>
      </c>
      <c r="BJ212" s="17" t="s">
        <v>87</v>
      </c>
      <c r="BK212" s="179">
        <f>ROUND(I212*H212,2)</f>
        <v>0</v>
      </c>
      <c r="BL212" s="17" t="s">
        <v>219</v>
      </c>
      <c r="BM212" s="178" t="s">
        <v>324</v>
      </c>
    </row>
    <row r="213" spans="1:65" s="2" customFormat="1" ht="16.5" customHeight="1" x14ac:dyDescent="0.2">
      <c r="A213" s="32"/>
      <c r="B213" s="131"/>
      <c r="C213" s="166" t="s">
        <v>325</v>
      </c>
      <c r="D213" s="166" t="s">
        <v>150</v>
      </c>
      <c r="E213" s="167" t="s">
        <v>326</v>
      </c>
      <c r="F213" s="168" t="s">
        <v>327</v>
      </c>
      <c r="G213" s="169" t="s">
        <v>208</v>
      </c>
      <c r="H213" s="170">
        <v>34.299999999999997</v>
      </c>
      <c r="I213" s="171"/>
      <c r="J213" s="172">
        <f>ROUND(I213*H213,2)</f>
        <v>0</v>
      </c>
      <c r="K213" s="173"/>
      <c r="L213" s="33"/>
      <c r="M213" s="174" t="s">
        <v>1</v>
      </c>
      <c r="N213" s="175" t="s">
        <v>38</v>
      </c>
      <c r="O213" s="61"/>
      <c r="P213" s="176">
        <f>O213*H213</f>
        <v>0</v>
      </c>
      <c r="Q213" s="176">
        <v>2.9E-4</v>
      </c>
      <c r="R213" s="176">
        <f>Q213*H213</f>
        <v>9.9469999999999992E-3</v>
      </c>
      <c r="S213" s="176">
        <v>0</v>
      </c>
      <c r="T213" s="17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8" t="s">
        <v>219</v>
      </c>
      <c r="AT213" s="178" t="s">
        <v>150</v>
      </c>
      <c r="AU213" s="178" t="s">
        <v>87</v>
      </c>
      <c r="AY213" s="17" t="s">
        <v>147</v>
      </c>
      <c r="BE213" s="179">
        <f>IF(N213="základná",J213,0)</f>
        <v>0</v>
      </c>
      <c r="BF213" s="179">
        <f>IF(N213="znížená",J213,0)</f>
        <v>0</v>
      </c>
      <c r="BG213" s="179">
        <f>IF(N213="zákl. prenesená",J213,0)</f>
        <v>0</v>
      </c>
      <c r="BH213" s="179">
        <f>IF(N213="zníž. prenesená",J213,0)</f>
        <v>0</v>
      </c>
      <c r="BI213" s="179">
        <f>IF(N213="nulová",J213,0)</f>
        <v>0</v>
      </c>
      <c r="BJ213" s="17" t="s">
        <v>87</v>
      </c>
      <c r="BK213" s="179">
        <f>ROUND(I213*H213,2)</f>
        <v>0</v>
      </c>
      <c r="BL213" s="17" t="s">
        <v>219</v>
      </c>
      <c r="BM213" s="178" t="s">
        <v>328</v>
      </c>
    </row>
    <row r="214" spans="1:65" s="13" customFormat="1" x14ac:dyDescent="0.2">
      <c r="B214" s="180"/>
      <c r="D214" s="181" t="s">
        <v>160</v>
      </c>
      <c r="E214" s="182" t="s">
        <v>1</v>
      </c>
      <c r="F214" s="183" t="s">
        <v>329</v>
      </c>
      <c r="H214" s="184">
        <v>16</v>
      </c>
      <c r="I214" s="185"/>
      <c r="L214" s="180"/>
      <c r="M214" s="186"/>
      <c r="N214" s="187"/>
      <c r="O214" s="187"/>
      <c r="P214" s="187"/>
      <c r="Q214" s="187"/>
      <c r="R214" s="187"/>
      <c r="S214" s="187"/>
      <c r="T214" s="188"/>
      <c r="AT214" s="182" t="s">
        <v>160</v>
      </c>
      <c r="AU214" s="182" t="s">
        <v>87</v>
      </c>
      <c r="AV214" s="13" t="s">
        <v>87</v>
      </c>
      <c r="AW214" s="13" t="s">
        <v>29</v>
      </c>
      <c r="AX214" s="13" t="s">
        <v>72</v>
      </c>
      <c r="AY214" s="182" t="s">
        <v>147</v>
      </c>
    </row>
    <row r="215" spans="1:65" s="13" customFormat="1" x14ac:dyDescent="0.2">
      <c r="B215" s="180"/>
      <c r="D215" s="181" t="s">
        <v>160</v>
      </c>
      <c r="E215" s="182" t="s">
        <v>1</v>
      </c>
      <c r="F215" s="183" t="s">
        <v>330</v>
      </c>
      <c r="H215" s="184">
        <v>15.8</v>
      </c>
      <c r="I215" s="185"/>
      <c r="L215" s="180"/>
      <c r="M215" s="186"/>
      <c r="N215" s="187"/>
      <c r="O215" s="187"/>
      <c r="P215" s="187"/>
      <c r="Q215" s="187"/>
      <c r="R215" s="187"/>
      <c r="S215" s="187"/>
      <c r="T215" s="188"/>
      <c r="AT215" s="182" t="s">
        <v>160</v>
      </c>
      <c r="AU215" s="182" t="s">
        <v>87</v>
      </c>
      <c r="AV215" s="13" t="s">
        <v>87</v>
      </c>
      <c r="AW215" s="13" t="s">
        <v>29</v>
      </c>
      <c r="AX215" s="13" t="s">
        <v>72</v>
      </c>
      <c r="AY215" s="182" t="s">
        <v>147</v>
      </c>
    </row>
    <row r="216" spans="1:65" s="13" customFormat="1" x14ac:dyDescent="0.2">
      <c r="B216" s="180"/>
      <c r="D216" s="181" t="s">
        <v>160</v>
      </c>
      <c r="E216" s="182" t="s">
        <v>1</v>
      </c>
      <c r="F216" s="183" t="s">
        <v>331</v>
      </c>
      <c r="H216" s="184">
        <v>2.5</v>
      </c>
      <c r="I216" s="185"/>
      <c r="L216" s="180"/>
      <c r="M216" s="186"/>
      <c r="N216" s="187"/>
      <c r="O216" s="187"/>
      <c r="P216" s="187"/>
      <c r="Q216" s="187"/>
      <c r="R216" s="187"/>
      <c r="S216" s="187"/>
      <c r="T216" s="188"/>
      <c r="AT216" s="182" t="s">
        <v>160</v>
      </c>
      <c r="AU216" s="182" t="s">
        <v>87</v>
      </c>
      <c r="AV216" s="13" t="s">
        <v>87</v>
      </c>
      <c r="AW216" s="13" t="s">
        <v>29</v>
      </c>
      <c r="AX216" s="13" t="s">
        <v>72</v>
      </c>
      <c r="AY216" s="182" t="s">
        <v>147</v>
      </c>
    </row>
    <row r="217" spans="1:65" s="14" customFormat="1" x14ac:dyDescent="0.2">
      <c r="B217" s="189"/>
      <c r="D217" s="181" t="s">
        <v>160</v>
      </c>
      <c r="E217" s="190" t="s">
        <v>91</v>
      </c>
      <c r="F217" s="191" t="s">
        <v>164</v>
      </c>
      <c r="H217" s="192">
        <v>34.299999999999997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160</v>
      </c>
      <c r="AU217" s="190" t="s">
        <v>87</v>
      </c>
      <c r="AV217" s="14" t="s">
        <v>154</v>
      </c>
      <c r="AW217" s="14" t="s">
        <v>29</v>
      </c>
      <c r="AX217" s="14" t="s">
        <v>80</v>
      </c>
      <c r="AY217" s="190" t="s">
        <v>147</v>
      </c>
    </row>
    <row r="218" spans="1:65" s="2" customFormat="1" ht="16.5" customHeight="1" x14ac:dyDescent="0.2">
      <c r="A218" s="32"/>
      <c r="B218" s="131"/>
      <c r="C218" s="166" t="s">
        <v>332</v>
      </c>
      <c r="D218" s="166" t="s">
        <v>150</v>
      </c>
      <c r="E218" s="167" t="s">
        <v>333</v>
      </c>
      <c r="F218" s="168" t="s">
        <v>334</v>
      </c>
      <c r="G218" s="169" t="s">
        <v>153</v>
      </c>
      <c r="H218" s="170">
        <v>2</v>
      </c>
      <c r="I218" s="171"/>
      <c r="J218" s="172">
        <f>ROUND(I218*H218,2)</f>
        <v>0</v>
      </c>
      <c r="K218" s="173"/>
      <c r="L218" s="33"/>
      <c r="M218" s="174" t="s">
        <v>1</v>
      </c>
      <c r="N218" s="175" t="s">
        <v>38</v>
      </c>
      <c r="O218" s="61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8" t="s">
        <v>219</v>
      </c>
      <c r="AT218" s="178" t="s">
        <v>150</v>
      </c>
      <c r="AU218" s="178" t="s">
        <v>87</v>
      </c>
      <c r="AY218" s="17" t="s">
        <v>147</v>
      </c>
      <c r="BE218" s="179">
        <f>IF(N218="základná",J218,0)</f>
        <v>0</v>
      </c>
      <c r="BF218" s="179">
        <f>IF(N218="znížená",J218,0)</f>
        <v>0</v>
      </c>
      <c r="BG218" s="179">
        <f>IF(N218="zákl. prenesená",J218,0)</f>
        <v>0</v>
      </c>
      <c r="BH218" s="179">
        <f>IF(N218="zníž. prenesená",J218,0)</f>
        <v>0</v>
      </c>
      <c r="BI218" s="179">
        <f>IF(N218="nulová",J218,0)</f>
        <v>0</v>
      </c>
      <c r="BJ218" s="17" t="s">
        <v>87</v>
      </c>
      <c r="BK218" s="179">
        <f>ROUND(I218*H218,2)</f>
        <v>0</v>
      </c>
      <c r="BL218" s="17" t="s">
        <v>219</v>
      </c>
      <c r="BM218" s="178" t="s">
        <v>335</v>
      </c>
    </row>
    <row r="219" spans="1:65" s="2" customFormat="1" ht="24.2" customHeight="1" x14ac:dyDescent="0.2">
      <c r="A219" s="32"/>
      <c r="B219" s="131"/>
      <c r="C219" s="166" t="s">
        <v>336</v>
      </c>
      <c r="D219" s="166" t="s">
        <v>150</v>
      </c>
      <c r="E219" s="167" t="s">
        <v>337</v>
      </c>
      <c r="F219" s="168" t="s">
        <v>338</v>
      </c>
      <c r="G219" s="169" t="s">
        <v>153</v>
      </c>
      <c r="H219" s="170">
        <v>5</v>
      </c>
      <c r="I219" s="171"/>
      <c r="J219" s="172">
        <f>ROUND(I219*H219,2)</f>
        <v>0</v>
      </c>
      <c r="K219" s="173"/>
      <c r="L219" s="33"/>
      <c r="M219" s="174" t="s">
        <v>1</v>
      </c>
      <c r="N219" s="175" t="s">
        <v>38</v>
      </c>
      <c r="O219" s="61"/>
      <c r="P219" s="176">
        <f>O219*H219</f>
        <v>0</v>
      </c>
      <c r="Q219" s="176">
        <v>2.0000000000000002E-5</v>
      </c>
      <c r="R219" s="176">
        <f>Q219*H219</f>
        <v>1E-4</v>
      </c>
      <c r="S219" s="176">
        <v>0</v>
      </c>
      <c r="T219" s="177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8" t="s">
        <v>219</v>
      </c>
      <c r="AT219" s="178" t="s">
        <v>150</v>
      </c>
      <c r="AU219" s="178" t="s">
        <v>87</v>
      </c>
      <c r="AY219" s="17" t="s">
        <v>147</v>
      </c>
      <c r="BE219" s="179">
        <f>IF(N219="základná",J219,0)</f>
        <v>0</v>
      </c>
      <c r="BF219" s="179">
        <f>IF(N219="znížená",J219,0)</f>
        <v>0</v>
      </c>
      <c r="BG219" s="179">
        <f>IF(N219="zákl. prenesená",J219,0)</f>
        <v>0</v>
      </c>
      <c r="BH219" s="179">
        <f>IF(N219="zníž. prenesená",J219,0)</f>
        <v>0</v>
      </c>
      <c r="BI219" s="179">
        <f>IF(N219="nulová",J219,0)</f>
        <v>0</v>
      </c>
      <c r="BJ219" s="17" t="s">
        <v>87</v>
      </c>
      <c r="BK219" s="179">
        <f>ROUND(I219*H219,2)</f>
        <v>0</v>
      </c>
      <c r="BL219" s="17" t="s">
        <v>219</v>
      </c>
      <c r="BM219" s="178" t="s">
        <v>339</v>
      </c>
    </row>
    <row r="220" spans="1:65" s="13" customFormat="1" x14ac:dyDescent="0.2">
      <c r="B220" s="180"/>
      <c r="D220" s="181" t="s">
        <v>160</v>
      </c>
      <c r="E220" s="182" t="s">
        <v>1</v>
      </c>
      <c r="F220" s="183" t="s">
        <v>340</v>
      </c>
      <c r="H220" s="184">
        <v>4</v>
      </c>
      <c r="I220" s="185"/>
      <c r="L220" s="180"/>
      <c r="M220" s="186"/>
      <c r="N220" s="187"/>
      <c r="O220" s="187"/>
      <c r="P220" s="187"/>
      <c r="Q220" s="187"/>
      <c r="R220" s="187"/>
      <c r="S220" s="187"/>
      <c r="T220" s="188"/>
      <c r="AT220" s="182" t="s">
        <v>160</v>
      </c>
      <c r="AU220" s="182" t="s">
        <v>87</v>
      </c>
      <c r="AV220" s="13" t="s">
        <v>87</v>
      </c>
      <c r="AW220" s="13" t="s">
        <v>29</v>
      </c>
      <c r="AX220" s="13" t="s">
        <v>72</v>
      </c>
      <c r="AY220" s="182" t="s">
        <v>147</v>
      </c>
    </row>
    <row r="221" spans="1:65" s="13" customFormat="1" x14ac:dyDescent="0.2">
      <c r="B221" s="180"/>
      <c r="D221" s="181" t="s">
        <v>160</v>
      </c>
      <c r="E221" s="182" t="s">
        <v>1</v>
      </c>
      <c r="F221" s="183" t="s">
        <v>341</v>
      </c>
      <c r="H221" s="184">
        <v>1</v>
      </c>
      <c r="I221" s="185"/>
      <c r="L221" s="180"/>
      <c r="M221" s="186"/>
      <c r="N221" s="187"/>
      <c r="O221" s="187"/>
      <c r="P221" s="187"/>
      <c r="Q221" s="187"/>
      <c r="R221" s="187"/>
      <c r="S221" s="187"/>
      <c r="T221" s="188"/>
      <c r="AT221" s="182" t="s">
        <v>160</v>
      </c>
      <c r="AU221" s="182" t="s">
        <v>87</v>
      </c>
      <c r="AV221" s="13" t="s">
        <v>87</v>
      </c>
      <c r="AW221" s="13" t="s">
        <v>29</v>
      </c>
      <c r="AX221" s="13" t="s">
        <v>72</v>
      </c>
      <c r="AY221" s="182" t="s">
        <v>147</v>
      </c>
    </row>
    <row r="222" spans="1:65" s="14" customFormat="1" x14ac:dyDescent="0.2">
      <c r="B222" s="189"/>
      <c r="D222" s="181" t="s">
        <v>160</v>
      </c>
      <c r="E222" s="190" t="s">
        <v>1</v>
      </c>
      <c r="F222" s="191" t="s">
        <v>164</v>
      </c>
      <c r="H222" s="192">
        <v>5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160</v>
      </c>
      <c r="AU222" s="190" t="s">
        <v>87</v>
      </c>
      <c r="AV222" s="14" t="s">
        <v>154</v>
      </c>
      <c r="AW222" s="14" t="s">
        <v>29</v>
      </c>
      <c r="AX222" s="14" t="s">
        <v>80</v>
      </c>
      <c r="AY222" s="190" t="s">
        <v>147</v>
      </c>
    </row>
    <row r="223" spans="1:65" s="2" customFormat="1" ht="16.5" customHeight="1" x14ac:dyDescent="0.2">
      <c r="A223" s="32"/>
      <c r="B223" s="131"/>
      <c r="C223" s="197" t="s">
        <v>342</v>
      </c>
      <c r="D223" s="197" t="s">
        <v>174</v>
      </c>
      <c r="E223" s="198" t="s">
        <v>343</v>
      </c>
      <c r="F223" s="199" t="s">
        <v>344</v>
      </c>
      <c r="G223" s="200" t="s">
        <v>153</v>
      </c>
      <c r="H223" s="201">
        <v>5</v>
      </c>
      <c r="I223" s="202"/>
      <c r="J223" s="203">
        <f>ROUND(I223*H223,2)</f>
        <v>0</v>
      </c>
      <c r="K223" s="204"/>
      <c r="L223" s="205"/>
      <c r="M223" s="206" t="s">
        <v>1</v>
      </c>
      <c r="N223" s="207" t="s">
        <v>38</v>
      </c>
      <c r="O223" s="61"/>
      <c r="P223" s="176">
        <f>O223*H223</f>
        <v>0</v>
      </c>
      <c r="Q223" s="176">
        <v>8.0000000000000007E-5</v>
      </c>
      <c r="R223" s="176">
        <f>Q223*H223</f>
        <v>4.0000000000000002E-4</v>
      </c>
      <c r="S223" s="176">
        <v>0</v>
      </c>
      <c r="T223" s="17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8" t="s">
        <v>272</v>
      </c>
      <c r="AT223" s="178" t="s">
        <v>174</v>
      </c>
      <c r="AU223" s="178" t="s">
        <v>87</v>
      </c>
      <c r="AY223" s="17" t="s">
        <v>147</v>
      </c>
      <c r="BE223" s="179">
        <f>IF(N223="základná",J223,0)</f>
        <v>0</v>
      </c>
      <c r="BF223" s="179">
        <f>IF(N223="znížená",J223,0)</f>
        <v>0</v>
      </c>
      <c r="BG223" s="179">
        <f>IF(N223="zákl. prenesená",J223,0)</f>
        <v>0</v>
      </c>
      <c r="BH223" s="179">
        <f>IF(N223="zníž. prenesená",J223,0)</f>
        <v>0</v>
      </c>
      <c r="BI223" s="179">
        <f>IF(N223="nulová",J223,0)</f>
        <v>0</v>
      </c>
      <c r="BJ223" s="17" t="s">
        <v>87</v>
      </c>
      <c r="BK223" s="179">
        <f>ROUND(I223*H223,2)</f>
        <v>0</v>
      </c>
      <c r="BL223" s="17" t="s">
        <v>219</v>
      </c>
      <c r="BM223" s="178" t="s">
        <v>345</v>
      </c>
    </row>
    <row r="224" spans="1:65" s="2" customFormat="1" ht="24.2" customHeight="1" x14ac:dyDescent="0.2">
      <c r="A224" s="32"/>
      <c r="B224" s="131"/>
      <c r="C224" s="166" t="s">
        <v>346</v>
      </c>
      <c r="D224" s="166" t="s">
        <v>150</v>
      </c>
      <c r="E224" s="167" t="s">
        <v>347</v>
      </c>
      <c r="F224" s="168" t="s">
        <v>348</v>
      </c>
      <c r="G224" s="169" t="s">
        <v>208</v>
      </c>
      <c r="H224" s="170">
        <v>34.299999999999997</v>
      </c>
      <c r="I224" s="171"/>
      <c r="J224" s="172">
        <f>ROUND(I224*H224,2)</f>
        <v>0</v>
      </c>
      <c r="K224" s="173"/>
      <c r="L224" s="33"/>
      <c r="M224" s="174" t="s">
        <v>1</v>
      </c>
      <c r="N224" s="175" t="s">
        <v>38</v>
      </c>
      <c r="O224" s="61"/>
      <c r="P224" s="176">
        <f>O224*H224</f>
        <v>0</v>
      </c>
      <c r="Q224" s="176">
        <v>1.8000000000000001E-4</v>
      </c>
      <c r="R224" s="176">
        <f>Q224*H224</f>
        <v>6.1739999999999998E-3</v>
      </c>
      <c r="S224" s="176">
        <v>0</v>
      </c>
      <c r="T224" s="177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8" t="s">
        <v>219</v>
      </c>
      <c r="AT224" s="178" t="s">
        <v>150</v>
      </c>
      <c r="AU224" s="178" t="s">
        <v>87</v>
      </c>
      <c r="AY224" s="17" t="s">
        <v>147</v>
      </c>
      <c r="BE224" s="179">
        <f>IF(N224="základná",J224,0)</f>
        <v>0</v>
      </c>
      <c r="BF224" s="179">
        <f>IF(N224="znížená",J224,0)</f>
        <v>0</v>
      </c>
      <c r="BG224" s="179">
        <f>IF(N224="zákl. prenesená",J224,0)</f>
        <v>0</v>
      </c>
      <c r="BH224" s="179">
        <f>IF(N224="zníž. prenesená",J224,0)</f>
        <v>0</v>
      </c>
      <c r="BI224" s="179">
        <f>IF(N224="nulová",J224,0)</f>
        <v>0</v>
      </c>
      <c r="BJ224" s="17" t="s">
        <v>87</v>
      </c>
      <c r="BK224" s="179">
        <f>ROUND(I224*H224,2)</f>
        <v>0</v>
      </c>
      <c r="BL224" s="17" t="s">
        <v>219</v>
      </c>
      <c r="BM224" s="178" t="s">
        <v>349</v>
      </c>
    </row>
    <row r="225" spans="1:65" s="13" customFormat="1" x14ac:dyDescent="0.2">
      <c r="B225" s="180"/>
      <c r="D225" s="181" t="s">
        <v>160</v>
      </c>
      <c r="E225" s="182" t="s">
        <v>1</v>
      </c>
      <c r="F225" s="183" t="s">
        <v>91</v>
      </c>
      <c r="H225" s="184">
        <v>34.299999999999997</v>
      </c>
      <c r="I225" s="185"/>
      <c r="L225" s="180"/>
      <c r="M225" s="186"/>
      <c r="N225" s="187"/>
      <c r="O225" s="187"/>
      <c r="P225" s="187"/>
      <c r="Q225" s="187"/>
      <c r="R225" s="187"/>
      <c r="S225" s="187"/>
      <c r="T225" s="188"/>
      <c r="AT225" s="182" t="s">
        <v>160</v>
      </c>
      <c r="AU225" s="182" t="s">
        <v>87</v>
      </c>
      <c r="AV225" s="13" t="s">
        <v>87</v>
      </c>
      <c r="AW225" s="13" t="s">
        <v>29</v>
      </c>
      <c r="AX225" s="13" t="s">
        <v>72</v>
      </c>
      <c r="AY225" s="182" t="s">
        <v>147</v>
      </c>
    </row>
    <row r="226" spans="1:65" s="14" customFormat="1" x14ac:dyDescent="0.2">
      <c r="B226" s="189"/>
      <c r="D226" s="181" t="s">
        <v>160</v>
      </c>
      <c r="E226" s="190" t="s">
        <v>1</v>
      </c>
      <c r="F226" s="191" t="s">
        <v>164</v>
      </c>
      <c r="H226" s="192">
        <v>34.299999999999997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160</v>
      </c>
      <c r="AU226" s="190" t="s">
        <v>87</v>
      </c>
      <c r="AV226" s="14" t="s">
        <v>154</v>
      </c>
      <c r="AW226" s="14" t="s">
        <v>29</v>
      </c>
      <c r="AX226" s="14" t="s">
        <v>80</v>
      </c>
      <c r="AY226" s="190" t="s">
        <v>147</v>
      </c>
    </row>
    <row r="227" spans="1:65" s="2" customFormat="1" ht="24.2" customHeight="1" x14ac:dyDescent="0.2">
      <c r="A227" s="32"/>
      <c r="B227" s="131"/>
      <c r="C227" s="166" t="s">
        <v>350</v>
      </c>
      <c r="D227" s="166" t="s">
        <v>150</v>
      </c>
      <c r="E227" s="167" t="s">
        <v>351</v>
      </c>
      <c r="F227" s="168" t="s">
        <v>352</v>
      </c>
      <c r="G227" s="169" t="s">
        <v>208</v>
      </c>
      <c r="H227" s="170">
        <v>34.299999999999997</v>
      </c>
      <c r="I227" s="171"/>
      <c r="J227" s="172">
        <f>ROUND(I227*H227,2)</f>
        <v>0</v>
      </c>
      <c r="K227" s="173"/>
      <c r="L227" s="33"/>
      <c r="M227" s="174" t="s">
        <v>1</v>
      </c>
      <c r="N227" s="175" t="s">
        <v>38</v>
      </c>
      <c r="O227" s="61"/>
      <c r="P227" s="176">
        <f>O227*H227</f>
        <v>0</v>
      </c>
      <c r="Q227" s="176">
        <v>1.0000000000000001E-5</v>
      </c>
      <c r="R227" s="176">
        <f>Q227*H227</f>
        <v>3.4299999999999999E-4</v>
      </c>
      <c r="S227" s="176">
        <v>0</v>
      </c>
      <c r="T227" s="17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8" t="s">
        <v>219</v>
      </c>
      <c r="AT227" s="178" t="s">
        <v>150</v>
      </c>
      <c r="AU227" s="178" t="s">
        <v>87</v>
      </c>
      <c r="AY227" s="17" t="s">
        <v>147</v>
      </c>
      <c r="BE227" s="179">
        <f>IF(N227="základná",J227,0)</f>
        <v>0</v>
      </c>
      <c r="BF227" s="179">
        <f>IF(N227="znížená",J227,0)</f>
        <v>0</v>
      </c>
      <c r="BG227" s="179">
        <f>IF(N227="zákl. prenesená",J227,0)</f>
        <v>0</v>
      </c>
      <c r="BH227" s="179">
        <f>IF(N227="zníž. prenesená",J227,0)</f>
        <v>0</v>
      </c>
      <c r="BI227" s="179">
        <f>IF(N227="nulová",J227,0)</f>
        <v>0</v>
      </c>
      <c r="BJ227" s="17" t="s">
        <v>87</v>
      </c>
      <c r="BK227" s="179">
        <f>ROUND(I227*H227,2)</f>
        <v>0</v>
      </c>
      <c r="BL227" s="17" t="s">
        <v>219</v>
      </c>
      <c r="BM227" s="178" t="s">
        <v>353</v>
      </c>
    </row>
    <row r="228" spans="1:65" s="13" customFormat="1" x14ac:dyDescent="0.2">
      <c r="B228" s="180"/>
      <c r="D228" s="181" t="s">
        <v>160</v>
      </c>
      <c r="E228" s="182" t="s">
        <v>1</v>
      </c>
      <c r="F228" s="183" t="s">
        <v>91</v>
      </c>
      <c r="H228" s="184">
        <v>34.299999999999997</v>
      </c>
      <c r="I228" s="185"/>
      <c r="L228" s="180"/>
      <c r="M228" s="186"/>
      <c r="N228" s="187"/>
      <c r="O228" s="187"/>
      <c r="P228" s="187"/>
      <c r="Q228" s="187"/>
      <c r="R228" s="187"/>
      <c r="S228" s="187"/>
      <c r="T228" s="188"/>
      <c r="AT228" s="182" t="s">
        <v>160</v>
      </c>
      <c r="AU228" s="182" t="s">
        <v>87</v>
      </c>
      <c r="AV228" s="13" t="s">
        <v>87</v>
      </c>
      <c r="AW228" s="13" t="s">
        <v>29</v>
      </c>
      <c r="AX228" s="13" t="s">
        <v>72</v>
      </c>
      <c r="AY228" s="182" t="s">
        <v>147</v>
      </c>
    </row>
    <row r="229" spans="1:65" s="14" customFormat="1" x14ac:dyDescent="0.2">
      <c r="B229" s="189"/>
      <c r="D229" s="181" t="s">
        <v>160</v>
      </c>
      <c r="E229" s="190" t="s">
        <v>1</v>
      </c>
      <c r="F229" s="191" t="s">
        <v>164</v>
      </c>
      <c r="H229" s="192">
        <v>34.299999999999997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160</v>
      </c>
      <c r="AU229" s="190" t="s">
        <v>87</v>
      </c>
      <c r="AV229" s="14" t="s">
        <v>154</v>
      </c>
      <c r="AW229" s="14" t="s">
        <v>29</v>
      </c>
      <c r="AX229" s="14" t="s">
        <v>80</v>
      </c>
      <c r="AY229" s="190" t="s">
        <v>147</v>
      </c>
    </row>
    <row r="230" spans="1:65" s="2" customFormat="1" ht="24.2" customHeight="1" x14ac:dyDescent="0.2">
      <c r="A230" s="32"/>
      <c r="B230" s="131"/>
      <c r="C230" s="166" t="s">
        <v>354</v>
      </c>
      <c r="D230" s="166" t="s">
        <v>150</v>
      </c>
      <c r="E230" s="167" t="s">
        <v>355</v>
      </c>
      <c r="F230" s="168" t="s">
        <v>356</v>
      </c>
      <c r="G230" s="169" t="s">
        <v>278</v>
      </c>
      <c r="H230" s="208"/>
      <c r="I230" s="171"/>
      <c r="J230" s="172">
        <f>ROUND(I230*H230,2)</f>
        <v>0</v>
      </c>
      <c r="K230" s="173"/>
      <c r="L230" s="33"/>
      <c r="M230" s="174" t="s">
        <v>1</v>
      </c>
      <c r="N230" s="175" t="s">
        <v>38</v>
      </c>
      <c r="O230" s="61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8" t="s">
        <v>219</v>
      </c>
      <c r="AT230" s="178" t="s">
        <v>150</v>
      </c>
      <c r="AU230" s="178" t="s">
        <v>87</v>
      </c>
      <c r="AY230" s="17" t="s">
        <v>147</v>
      </c>
      <c r="BE230" s="179">
        <f>IF(N230="základná",J230,0)</f>
        <v>0</v>
      </c>
      <c r="BF230" s="179">
        <f>IF(N230="znížená",J230,0)</f>
        <v>0</v>
      </c>
      <c r="BG230" s="179">
        <f>IF(N230="zákl. prenesená",J230,0)</f>
        <v>0</v>
      </c>
      <c r="BH230" s="179">
        <f>IF(N230="zníž. prenesená",J230,0)</f>
        <v>0</v>
      </c>
      <c r="BI230" s="179">
        <f>IF(N230="nulová",J230,0)</f>
        <v>0</v>
      </c>
      <c r="BJ230" s="17" t="s">
        <v>87</v>
      </c>
      <c r="BK230" s="179">
        <f>ROUND(I230*H230,2)</f>
        <v>0</v>
      </c>
      <c r="BL230" s="17" t="s">
        <v>219</v>
      </c>
      <c r="BM230" s="178" t="s">
        <v>357</v>
      </c>
    </row>
    <row r="231" spans="1:65" s="12" customFormat="1" ht="22.9" customHeight="1" x14ac:dyDescent="0.2">
      <c r="B231" s="153"/>
      <c r="D231" s="154" t="s">
        <v>71</v>
      </c>
      <c r="E231" s="164" t="s">
        <v>358</v>
      </c>
      <c r="F231" s="164" t="s">
        <v>359</v>
      </c>
      <c r="I231" s="156"/>
      <c r="J231" s="165">
        <f>BK231</f>
        <v>0</v>
      </c>
      <c r="L231" s="153"/>
      <c r="M231" s="158"/>
      <c r="N231" s="159"/>
      <c r="O231" s="159"/>
      <c r="P231" s="160">
        <f>SUM(P232:P237)</f>
        <v>0</v>
      </c>
      <c r="Q231" s="159"/>
      <c r="R231" s="160">
        <f>SUM(R232:R237)</f>
        <v>0</v>
      </c>
      <c r="S231" s="159"/>
      <c r="T231" s="161">
        <f>SUM(T232:T237)</f>
        <v>4.2340000000000003E-2</v>
      </c>
      <c r="AR231" s="154" t="s">
        <v>87</v>
      </c>
      <c r="AT231" s="162" t="s">
        <v>71</v>
      </c>
      <c r="AU231" s="162" t="s">
        <v>80</v>
      </c>
      <c r="AY231" s="154" t="s">
        <v>147</v>
      </c>
      <c r="BK231" s="163">
        <f>SUM(BK232:BK237)</f>
        <v>0</v>
      </c>
    </row>
    <row r="232" spans="1:65" s="2" customFormat="1" ht="24.2" customHeight="1" x14ac:dyDescent="0.2">
      <c r="A232" s="32"/>
      <c r="B232" s="131"/>
      <c r="C232" s="166" t="s">
        <v>360</v>
      </c>
      <c r="D232" s="166" t="s">
        <v>150</v>
      </c>
      <c r="E232" s="167" t="s">
        <v>361</v>
      </c>
      <c r="F232" s="168" t="s">
        <v>362</v>
      </c>
      <c r="G232" s="169" t="s">
        <v>363</v>
      </c>
      <c r="H232" s="170">
        <v>1</v>
      </c>
      <c r="I232" s="171"/>
      <c r="J232" s="172">
        <f t="shared" ref="J232:J237" si="5">ROUND(I232*H232,2)</f>
        <v>0</v>
      </c>
      <c r="K232" s="173"/>
      <c r="L232" s="33"/>
      <c r="M232" s="174" t="s">
        <v>1</v>
      </c>
      <c r="N232" s="175" t="s">
        <v>38</v>
      </c>
      <c r="O232" s="61"/>
      <c r="P232" s="176">
        <f t="shared" ref="P232:P237" si="6">O232*H232</f>
        <v>0</v>
      </c>
      <c r="Q232" s="176">
        <v>0</v>
      </c>
      <c r="R232" s="176">
        <f t="shared" ref="R232:R237" si="7">Q232*H232</f>
        <v>0</v>
      </c>
      <c r="S232" s="176">
        <v>1.9460000000000002E-2</v>
      </c>
      <c r="T232" s="177">
        <f t="shared" ref="T232:T237" si="8">S232*H232</f>
        <v>1.9460000000000002E-2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8" t="s">
        <v>219</v>
      </c>
      <c r="AT232" s="178" t="s">
        <v>150</v>
      </c>
      <c r="AU232" s="178" t="s">
        <v>87</v>
      </c>
      <c r="AY232" s="17" t="s">
        <v>147</v>
      </c>
      <c r="BE232" s="179">
        <f t="shared" ref="BE232:BE237" si="9">IF(N232="základná",J232,0)</f>
        <v>0</v>
      </c>
      <c r="BF232" s="179">
        <f t="shared" ref="BF232:BF237" si="10">IF(N232="znížená",J232,0)</f>
        <v>0</v>
      </c>
      <c r="BG232" s="179">
        <f t="shared" ref="BG232:BG237" si="11">IF(N232="zákl. prenesená",J232,0)</f>
        <v>0</v>
      </c>
      <c r="BH232" s="179">
        <f t="shared" ref="BH232:BH237" si="12">IF(N232="zníž. prenesená",J232,0)</f>
        <v>0</v>
      </c>
      <c r="BI232" s="179">
        <f t="shared" ref="BI232:BI237" si="13">IF(N232="nulová",J232,0)</f>
        <v>0</v>
      </c>
      <c r="BJ232" s="17" t="s">
        <v>87</v>
      </c>
      <c r="BK232" s="179">
        <f t="shared" ref="BK232:BK237" si="14">ROUND(I232*H232,2)</f>
        <v>0</v>
      </c>
      <c r="BL232" s="17" t="s">
        <v>219</v>
      </c>
      <c r="BM232" s="178" t="s">
        <v>364</v>
      </c>
    </row>
    <row r="233" spans="1:65" s="2" customFormat="1" ht="37.9" customHeight="1" x14ac:dyDescent="0.2">
      <c r="A233" s="32"/>
      <c r="B233" s="131"/>
      <c r="C233" s="166" t="s">
        <v>365</v>
      </c>
      <c r="D233" s="166" t="s">
        <v>150</v>
      </c>
      <c r="E233" s="167" t="s">
        <v>366</v>
      </c>
      <c r="F233" s="168" t="s">
        <v>367</v>
      </c>
      <c r="G233" s="169" t="s">
        <v>232</v>
      </c>
      <c r="H233" s="170">
        <v>4.2000000000000003E-2</v>
      </c>
      <c r="I233" s="171"/>
      <c r="J233" s="172">
        <f t="shared" si="5"/>
        <v>0</v>
      </c>
      <c r="K233" s="173"/>
      <c r="L233" s="33"/>
      <c r="M233" s="174" t="s">
        <v>1</v>
      </c>
      <c r="N233" s="175" t="s">
        <v>38</v>
      </c>
      <c r="O233" s="61"/>
      <c r="P233" s="176">
        <f t="shared" si="6"/>
        <v>0</v>
      </c>
      <c r="Q233" s="176">
        <v>0</v>
      </c>
      <c r="R233" s="176">
        <f t="shared" si="7"/>
        <v>0</v>
      </c>
      <c r="S233" s="176">
        <v>0</v>
      </c>
      <c r="T233" s="177">
        <f t="shared" si="8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8" t="s">
        <v>219</v>
      </c>
      <c r="AT233" s="178" t="s">
        <v>150</v>
      </c>
      <c r="AU233" s="178" t="s">
        <v>87</v>
      </c>
      <c r="AY233" s="17" t="s">
        <v>147</v>
      </c>
      <c r="BE233" s="179">
        <f t="shared" si="9"/>
        <v>0</v>
      </c>
      <c r="BF233" s="179">
        <f t="shared" si="10"/>
        <v>0</v>
      </c>
      <c r="BG233" s="179">
        <f t="shared" si="11"/>
        <v>0</v>
      </c>
      <c r="BH233" s="179">
        <f t="shared" si="12"/>
        <v>0</v>
      </c>
      <c r="BI233" s="179">
        <f t="shared" si="13"/>
        <v>0</v>
      </c>
      <c r="BJ233" s="17" t="s">
        <v>87</v>
      </c>
      <c r="BK233" s="179">
        <f t="shared" si="14"/>
        <v>0</v>
      </c>
      <c r="BL233" s="17" t="s">
        <v>219</v>
      </c>
      <c r="BM233" s="178" t="s">
        <v>368</v>
      </c>
    </row>
    <row r="234" spans="1:65" s="2" customFormat="1" ht="24.2" customHeight="1" x14ac:dyDescent="0.2">
      <c r="A234" s="32"/>
      <c r="B234" s="131"/>
      <c r="C234" s="166" t="s">
        <v>369</v>
      </c>
      <c r="D234" s="166" t="s">
        <v>150</v>
      </c>
      <c r="E234" s="167" t="s">
        <v>370</v>
      </c>
      <c r="F234" s="168" t="s">
        <v>371</v>
      </c>
      <c r="G234" s="169" t="s">
        <v>363</v>
      </c>
      <c r="H234" s="170">
        <v>1</v>
      </c>
      <c r="I234" s="171"/>
      <c r="J234" s="172">
        <f t="shared" si="5"/>
        <v>0</v>
      </c>
      <c r="K234" s="173"/>
      <c r="L234" s="33"/>
      <c r="M234" s="174" t="s">
        <v>1</v>
      </c>
      <c r="N234" s="175" t="s">
        <v>38</v>
      </c>
      <c r="O234" s="61"/>
      <c r="P234" s="176">
        <f t="shared" si="6"/>
        <v>0</v>
      </c>
      <c r="Q234" s="176">
        <v>0</v>
      </c>
      <c r="R234" s="176">
        <f t="shared" si="7"/>
        <v>0</v>
      </c>
      <c r="S234" s="176">
        <v>2.5999999999999999E-3</v>
      </c>
      <c r="T234" s="177">
        <f t="shared" si="8"/>
        <v>2.5999999999999999E-3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8" t="s">
        <v>219</v>
      </c>
      <c r="AT234" s="178" t="s">
        <v>150</v>
      </c>
      <c r="AU234" s="178" t="s">
        <v>87</v>
      </c>
      <c r="AY234" s="17" t="s">
        <v>147</v>
      </c>
      <c r="BE234" s="179">
        <f t="shared" si="9"/>
        <v>0</v>
      </c>
      <c r="BF234" s="179">
        <f t="shared" si="10"/>
        <v>0</v>
      </c>
      <c r="BG234" s="179">
        <f t="shared" si="11"/>
        <v>0</v>
      </c>
      <c r="BH234" s="179">
        <f t="shared" si="12"/>
        <v>0</v>
      </c>
      <c r="BI234" s="179">
        <f t="shared" si="13"/>
        <v>0</v>
      </c>
      <c r="BJ234" s="17" t="s">
        <v>87</v>
      </c>
      <c r="BK234" s="179">
        <f t="shared" si="14"/>
        <v>0</v>
      </c>
      <c r="BL234" s="17" t="s">
        <v>219</v>
      </c>
      <c r="BM234" s="178" t="s">
        <v>372</v>
      </c>
    </row>
    <row r="235" spans="1:65" s="2" customFormat="1" ht="24.2" customHeight="1" x14ac:dyDescent="0.2">
      <c r="A235" s="32"/>
      <c r="B235" s="131"/>
      <c r="C235" s="166" t="s">
        <v>373</v>
      </c>
      <c r="D235" s="166" t="s">
        <v>150</v>
      </c>
      <c r="E235" s="167" t="s">
        <v>374</v>
      </c>
      <c r="F235" s="168" t="s">
        <v>375</v>
      </c>
      <c r="G235" s="169" t="s">
        <v>153</v>
      </c>
      <c r="H235" s="170">
        <v>6</v>
      </c>
      <c r="I235" s="171"/>
      <c r="J235" s="172">
        <f t="shared" si="5"/>
        <v>0</v>
      </c>
      <c r="K235" s="173"/>
      <c r="L235" s="33"/>
      <c r="M235" s="174" t="s">
        <v>1</v>
      </c>
      <c r="N235" s="175" t="s">
        <v>38</v>
      </c>
      <c r="O235" s="61"/>
      <c r="P235" s="176">
        <f t="shared" si="6"/>
        <v>0</v>
      </c>
      <c r="Q235" s="176">
        <v>0</v>
      </c>
      <c r="R235" s="176">
        <f t="shared" si="7"/>
        <v>0</v>
      </c>
      <c r="S235" s="176">
        <v>2.2499999999999998E-3</v>
      </c>
      <c r="T235" s="177">
        <f t="shared" si="8"/>
        <v>1.3499999999999998E-2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8" t="s">
        <v>219</v>
      </c>
      <c r="AT235" s="178" t="s">
        <v>150</v>
      </c>
      <c r="AU235" s="178" t="s">
        <v>87</v>
      </c>
      <c r="AY235" s="17" t="s">
        <v>147</v>
      </c>
      <c r="BE235" s="179">
        <f t="shared" si="9"/>
        <v>0</v>
      </c>
      <c r="BF235" s="179">
        <f t="shared" si="10"/>
        <v>0</v>
      </c>
      <c r="BG235" s="179">
        <f t="shared" si="11"/>
        <v>0</v>
      </c>
      <c r="BH235" s="179">
        <f t="shared" si="12"/>
        <v>0</v>
      </c>
      <c r="BI235" s="179">
        <f t="shared" si="13"/>
        <v>0</v>
      </c>
      <c r="BJ235" s="17" t="s">
        <v>87</v>
      </c>
      <c r="BK235" s="179">
        <f t="shared" si="14"/>
        <v>0</v>
      </c>
      <c r="BL235" s="17" t="s">
        <v>219</v>
      </c>
      <c r="BM235" s="178" t="s">
        <v>376</v>
      </c>
    </row>
    <row r="236" spans="1:65" s="2" customFormat="1" ht="24.2" customHeight="1" x14ac:dyDescent="0.2">
      <c r="A236" s="32"/>
      <c r="B236" s="131"/>
      <c r="C236" s="166" t="s">
        <v>377</v>
      </c>
      <c r="D236" s="166" t="s">
        <v>150</v>
      </c>
      <c r="E236" s="167" t="s">
        <v>378</v>
      </c>
      <c r="F236" s="168" t="s">
        <v>379</v>
      </c>
      <c r="G236" s="169" t="s">
        <v>153</v>
      </c>
      <c r="H236" s="170">
        <v>6</v>
      </c>
      <c r="I236" s="171"/>
      <c r="J236" s="172">
        <f t="shared" si="5"/>
        <v>0</v>
      </c>
      <c r="K236" s="173"/>
      <c r="L236" s="33"/>
      <c r="M236" s="174" t="s">
        <v>1</v>
      </c>
      <c r="N236" s="175" t="s">
        <v>38</v>
      </c>
      <c r="O236" s="61"/>
      <c r="P236" s="176">
        <f t="shared" si="6"/>
        <v>0</v>
      </c>
      <c r="Q236" s="176">
        <v>0</v>
      </c>
      <c r="R236" s="176">
        <f t="shared" si="7"/>
        <v>0</v>
      </c>
      <c r="S236" s="176">
        <v>1.1299999999999999E-3</v>
      </c>
      <c r="T236" s="177">
        <f t="shared" si="8"/>
        <v>6.7799999999999996E-3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8" t="s">
        <v>219</v>
      </c>
      <c r="AT236" s="178" t="s">
        <v>150</v>
      </c>
      <c r="AU236" s="178" t="s">
        <v>87</v>
      </c>
      <c r="AY236" s="17" t="s">
        <v>147</v>
      </c>
      <c r="BE236" s="179">
        <f t="shared" si="9"/>
        <v>0</v>
      </c>
      <c r="BF236" s="179">
        <f t="shared" si="10"/>
        <v>0</v>
      </c>
      <c r="BG236" s="179">
        <f t="shared" si="11"/>
        <v>0</v>
      </c>
      <c r="BH236" s="179">
        <f t="shared" si="12"/>
        <v>0</v>
      </c>
      <c r="BI236" s="179">
        <f t="shared" si="13"/>
        <v>0</v>
      </c>
      <c r="BJ236" s="17" t="s">
        <v>87</v>
      </c>
      <c r="BK236" s="179">
        <f t="shared" si="14"/>
        <v>0</v>
      </c>
      <c r="BL236" s="17" t="s">
        <v>219</v>
      </c>
      <c r="BM236" s="178" t="s">
        <v>380</v>
      </c>
    </row>
    <row r="237" spans="1:65" s="2" customFormat="1" ht="24.2" customHeight="1" x14ac:dyDescent="0.2">
      <c r="A237" s="32"/>
      <c r="B237" s="131"/>
      <c r="C237" s="166" t="s">
        <v>381</v>
      </c>
      <c r="D237" s="166" t="s">
        <v>150</v>
      </c>
      <c r="E237" s="167" t="s">
        <v>382</v>
      </c>
      <c r="F237" s="168" t="s">
        <v>383</v>
      </c>
      <c r="G237" s="169" t="s">
        <v>278</v>
      </c>
      <c r="H237" s="208"/>
      <c r="I237" s="171"/>
      <c r="J237" s="172">
        <f t="shared" si="5"/>
        <v>0</v>
      </c>
      <c r="K237" s="173"/>
      <c r="L237" s="33"/>
      <c r="M237" s="174" t="s">
        <v>1</v>
      </c>
      <c r="N237" s="175" t="s">
        <v>38</v>
      </c>
      <c r="O237" s="61"/>
      <c r="P237" s="176">
        <f t="shared" si="6"/>
        <v>0</v>
      </c>
      <c r="Q237" s="176">
        <v>0</v>
      </c>
      <c r="R237" s="176">
        <f t="shared" si="7"/>
        <v>0</v>
      </c>
      <c r="S237" s="176">
        <v>0</v>
      </c>
      <c r="T237" s="177">
        <f t="shared" si="8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8" t="s">
        <v>219</v>
      </c>
      <c r="AT237" s="178" t="s">
        <v>150</v>
      </c>
      <c r="AU237" s="178" t="s">
        <v>87</v>
      </c>
      <c r="AY237" s="17" t="s">
        <v>147</v>
      </c>
      <c r="BE237" s="179">
        <f t="shared" si="9"/>
        <v>0</v>
      </c>
      <c r="BF237" s="179">
        <f t="shared" si="10"/>
        <v>0</v>
      </c>
      <c r="BG237" s="179">
        <f t="shared" si="11"/>
        <v>0</v>
      </c>
      <c r="BH237" s="179">
        <f t="shared" si="12"/>
        <v>0</v>
      </c>
      <c r="BI237" s="179">
        <f t="shared" si="13"/>
        <v>0</v>
      </c>
      <c r="BJ237" s="17" t="s">
        <v>87</v>
      </c>
      <c r="BK237" s="179">
        <f t="shared" si="14"/>
        <v>0</v>
      </c>
      <c r="BL237" s="17" t="s">
        <v>219</v>
      </c>
      <c r="BM237" s="178" t="s">
        <v>384</v>
      </c>
    </row>
    <row r="238" spans="1:65" s="12" customFormat="1" ht="22.9" customHeight="1" x14ac:dyDescent="0.2">
      <c r="B238" s="153"/>
      <c r="D238" s="154" t="s">
        <v>71</v>
      </c>
      <c r="E238" s="164" t="s">
        <v>385</v>
      </c>
      <c r="F238" s="164" t="s">
        <v>386</v>
      </c>
      <c r="I238" s="156"/>
      <c r="J238" s="165">
        <f>BK238</f>
        <v>0</v>
      </c>
      <c r="L238" s="153"/>
      <c r="M238" s="158"/>
      <c r="N238" s="159"/>
      <c r="O238" s="159"/>
      <c r="P238" s="160">
        <f>SUM(P239:P248)</f>
        <v>0</v>
      </c>
      <c r="Q238" s="159"/>
      <c r="R238" s="160">
        <f>SUM(R239:R248)</f>
        <v>1.1300000000000001E-2</v>
      </c>
      <c r="S238" s="159"/>
      <c r="T238" s="161">
        <f>SUM(T239:T248)</f>
        <v>0</v>
      </c>
      <c r="AR238" s="154" t="s">
        <v>87</v>
      </c>
      <c r="AT238" s="162" t="s">
        <v>71</v>
      </c>
      <c r="AU238" s="162" t="s">
        <v>80</v>
      </c>
      <c r="AY238" s="154" t="s">
        <v>147</v>
      </c>
      <c r="BK238" s="163">
        <f>SUM(BK239:BK248)</f>
        <v>0</v>
      </c>
    </row>
    <row r="239" spans="1:65" s="2" customFormat="1" ht="24.2" customHeight="1" x14ac:dyDescent="0.2">
      <c r="A239" s="32"/>
      <c r="B239" s="131"/>
      <c r="C239" s="166" t="s">
        <v>387</v>
      </c>
      <c r="D239" s="166" t="s">
        <v>150</v>
      </c>
      <c r="E239" s="167" t="s">
        <v>388</v>
      </c>
      <c r="F239" s="168" t="s">
        <v>389</v>
      </c>
      <c r="G239" s="169" t="s">
        <v>390</v>
      </c>
      <c r="H239" s="170">
        <v>2</v>
      </c>
      <c r="I239" s="171"/>
      <c r="J239" s="172">
        <f>ROUND(I239*H239,2)</f>
        <v>0</v>
      </c>
      <c r="K239" s="173"/>
      <c r="L239" s="33"/>
      <c r="M239" s="174" t="s">
        <v>1</v>
      </c>
      <c r="N239" s="175" t="s">
        <v>38</v>
      </c>
      <c r="O239" s="61"/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8" t="s">
        <v>219</v>
      </c>
      <c r="AT239" s="178" t="s">
        <v>150</v>
      </c>
      <c r="AU239" s="178" t="s">
        <v>87</v>
      </c>
      <c r="AY239" s="17" t="s">
        <v>147</v>
      </c>
      <c r="BE239" s="179">
        <f>IF(N239="základná",J239,0)</f>
        <v>0</v>
      </c>
      <c r="BF239" s="179">
        <f>IF(N239="znížená",J239,0)</f>
        <v>0</v>
      </c>
      <c r="BG239" s="179">
        <f>IF(N239="zákl. prenesená",J239,0)</f>
        <v>0</v>
      </c>
      <c r="BH239" s="179">
        <f>IF(N239="zníž. prenesená",J239,0)</f>
        <v>0</v>
      </c>
      <c r="BI239" s="179">
        <f>IF(N239="nulová",J239,0)</f>
        <v>0</v>
      </c>
      <c r="BJ239" s="17" t="s">
        <v>87</v>
      </c>
      <c r="BK239" s="179">
        <f>ROUND(I239*H239,2)</f>
        <v>0</v>
      </c>
      <c r="BL239" s="17" t="s">
        <v>219</v>
      </c>
      <c r="BM239" s="178" t="s">
        <v>391</v>
      </c>
    </row>
    <row r="240" spans="1:65" s="13" customFormat="1" x14ac:dyDescent="0.2">
      <c r="B240" s="180"/>
      <c r="D240" s="181" t="s">
        <v>160</v>
      </c>
      <c r="E240" s="182" t="s">
        <v>1</v>
      </c>
      <c r="F240" s="183" t="s">
        <v>87</v>
      </c>
      <c r="H240" s="184">
        <v>2</v>
      </c>
      <c r="I240" s="185"/>
      <c r="L240" s="180"/>
      <c r="M240" s="186"/>
      <c r="N240" s="187"/>
      <c r="O240" s="187"/>
      <c r="P240" s="187"/>
      <c r="Q240" s="187"/>
      <c r="R240" s="187"/>
      <c r="S240" s="187"/>
      <c r="T240" s="188"/>
      <c r="AT240" s="182" t="s">
        <v>160</v>
      </c>
      <c r="AU240" s="182" t="s">
        <v>87</v>
      </c>
      <c r="AV240" s="13" t="s">
        <v>87</v>
      </c>
      <c r="AW240" s="13" t="s">
        <v>29</v>
      </c>
      <c r="AX240" s="13" t="s">
        <v>80</v>
      </c>
      <c r="AY240" s="182" t="s">
        <v>147</v>
      </c>
    </row>
    <row r="241" spans="1:65" s="2" customFormat="1" ht="24.2" customHeight="1" x14ac:dyDescent="0.2">
      <c r="A241" s="32"/>
      <c r="B241" s="131"/>
      <c r="C241" s="166" t="s">
        <v>392</v>
      </c>
      <c r="D241" s="166" t="s">
        <v>150</v>
      </c>
      <c r="E241" s="167" t="s">
        <v>393</v>
      </c>
      <c r="F241" s="168" t="s">
        <v>394</v>
      </c>
      <c r="G241" s="169" t="s">
        <v>208</v>
      </c>
      <c r="H241" s="170">
        <v>6</v>
      </c>
      <c r="I241" s="171"/>
      <c r="J241" s="172">
        <f>ROUND(I241*H241,2)</f>
        <v>0</v>
      </c>
      <c r="K241" s="173"/>
      <c r="L241" s="33"/>
      <c r="M241" s="174" t="s">
        <v>1</v>
      </c>
      <c r="N241" s="175" t="s">
        <v>38</v>
      </c>
      <c r="O241" s="61"/>
      <c r="P241" s="176">
        <f>O241*H241</f>
        <v>0</v>
      </c>
      <c r="Q241" s="176">
        <v>0</v>
      </c>
      <c r="R241" s="176">
        <f>Q241*H241</f>
        <v>0</v>
      </c>
      <c r="S241" s="176">
        <v>0</v>
      </c>
      <c r="T241" s="17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8" t="s">
        <v>219</v>
      </c>
      <c r="AT241" s="178" t="s">
        <v>150</v>
      </c>
      <c r="AU241" s="178" t="s">
        <v>87</v>
      </c>
      <c r="AY241" s="17" t="s">
        <v>147</v>
      </c>
      <c r="BE241" s="179">
        <f>IF(N241="základná",J241,0)</f>
        <v>0</v>
      </c>
      <c r="BF241" s="179">
        <f>IF(N241="znížená",J241,0)</f>
        <v>0</v>
      </c>
      <c r="BG241" s="179">
        <f>IF(N241="zákl. prenesená",J241,0)</f>
        <v>0</v>
      </c>
      <c r="BH241" s="179">
        <f>IF(N241="zníž. prenesená",J241,0)</f>
        <v>0</v>
      </c>
      <c r="BI241" s="179">
        <f>IF(N241="nulová",J241,0)</f>
        <v>0</v>
      </c>
      <c r="BJ241" s="17" t="s">
        <v>87</v>
      </c>
      <c r="BK241" s="179">
        <f>ROUND(I241*H241,2)</f>
        <v>0</v>
      </c>
      <c r="BL241" s="17" t="s">
        <v>219</v>
      </c>
      <c r="BM241" s="178" t="s">
        <v>395</v>
      </c>
    </row>
    <row r="242" spans="1:65" s="13" customFormat="1" x14ac:dyDescent="0.2">
      <c r="B242" s="180"/>
      <c r="D242" s="181" t="s">
        <v>160</v>
      </c>
      <c r="E242" s="182" t="s">
        <v>1</v>
      </c>
      <c r="F242" s="183" t="s">
        <v>396</v>
      </c>
      <c r="H242" s="184">
        <v>6</v>
      </c>
      <c r="I242" s="185"/>
      <c r="L242" s="180"/>
      <c r="M242" s="186"/>
      <c r="N242" s="187"/>
      <c r="O242" s="187"/>
      <c r="P242" s="187"/>
      <c r="Q242" s="187"/>
      <c r="R242" s="187"/>
      <c r="S242" s="187"/>
      <c r="T242" s="188"/>
      <c r="AT242" s="182" t="s">
        <v>160</v>
      </c>
      <c r="AU242" s="182" t="s">
        <v>87</v>
      </c>
      <c r="AV242" s="13" t="s">
        <v>87</v>
      </c>
      <c r="AW242" s="13" t="s">
        <v>29</v>
      </c>
      <c r="AX242" s="13" t="s">
        <v>80</v>
      </c>
      <c r="AY242" s="182" t="s">
        <v>147</v>
      </c>
    </row>
    <row r="243" spans="1:65" s="2" customFormat="1" ht="16.5" customHeight="1" x14ac:dyDescent="0.2">
      <c r="A243" s="32"/>
      <c r="B243" s="131"/>
      <c r="C243" s="197" t="s">
        <v>397</v>
      </c>
      <c r="D243" s="197" t="s">
        <v>174</v>
      </c>
      <c r="E243" s="198" t="s">
        <v>398</v>
      </c>
      <c r="F243" s="199" t="s">
        <v>399</v>
      </c>
      <c r="G243" s="200" t="s">
        <v>208</v>
      </c>
      <c r="H243" s="201">
        <v>6</v>
      </c>
      <c r="I243" s="202"/>
      <c r="J243" s="203">
        <f t="shared" ref="J243:J248" si="15">ROUND(I243*H243,2)</f>
        <v>0</v>
      </c>
      <c r="K243" s="204"/>
      <c r="L243" s="205"/>
      <c r="M243" s="206" t="s">
        <v>1</v>
      </c>
      <c r="N243" s="207" t="s">
        <v>38</v>
      </c>
      <c r="O243" s="61"/>
      <c r="P243" s="176">
        <f t="shared" ref="P243:P248" si="16">O243*H243</f>
        <v>0</v>
      </c>
      <c r="Q243" s="176">
        <v>8.9999999999999998E-4</v>
      </c>
      <c r="R243" s="176">
        <f t="shared" ref="R243:R248" si="17">Q243*H243</f>
        <v>5.4000000000000003E-3</v>
      </c>
      <c r="S243" s="176">
        <v>0</v>
      </c>
      <c r="T243" s="177">
        <f t="shared" ref="T243:T248" si="18"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8" t="s">
        <v>272</v>
      </c>
      <c r="AT243" s="178" t="s">
        <v>174</v>
      </c>
      <c r="AU243" s="178" t="s">
        <v>87</v>
      </c>
      <c r="AY243" s="17" t="s">
        <v>147</v>
      </c>
      <c r="BE243" s="179">
        <f t="shared" ref="BE243:BE248" si="19">IF(N243="základná",J243,0)</f>
        <v>0</v>
      </c>
      <c r="BF243" s="179">
        <f t="shared" ref="BF243:BF248" si="20">IF(N243="znížená",J243,0)</f>
        <v>0</v>
      </c>
      <c r="BG243" s="179">
        <f t="shared" ref="BG243:BG248" si="21">IF(N243="zákl. prenesená",J243,0)</f>
        <v>0</v>
      </c>
      <c r="BH243" s="179">
        <f t="shared" ref="BH243:BH248" si="22">IF(N243="zníž. prenesená",J243,0)</f>
        <v>0</v>
      </c>
      <c r="BI243" s="179">
        <f t="shared" ref="BI243:BI248" si="23">IF(N243="nulová",J243,0)</f>
        <v>0</v>
      </c>
      <c r="BJ243" s="17" t="s">
        <v>87</v>
      </c>
      <c r="BK243" s="179">
        <f t="shared" ref="BK243:BK248" si="24">ROUND(I243*H243,2)</f>
        <v>0</v>
      </c>
      <c r="BL243" s="17" t="s">
        <v>219</v>
      </c>
      <c r="BM243" s="178" t="s">
        <v>400</v>
      </c>
    </row>
    <row r="244" spans="1:65" s="2" customFormat="1" ht="21.75" customHeight="1" x14ac:dyDescent="0.2">
      <c r="A244" s="32"/>
      <c r="B244" s="131"/>
      <c r="C244" s="166" t="s">
        <v>401</v>
      </c>
      <c r="D244" s="166" t="s">
        <v>150</v>
      </c>
      <c r="E244" s="167" t="s">
        <v>402</v>
      </c>
      <c r="F244" s="168" t="s">
        <v>403</v>
      </c>
      <c r="G244" s="169" t="s">
        <v>153</v>
      </c>
      <c r="H244" s="170">
        <v>4</v>
      </c>
      <c r="I244" s="171"/>
      <c r="J244" s="172">
        <f t="shared" si="15"/>
        <v>0</v>
      </c>
      <c r="K244" s="173"/>
      <c r="L244" s="33"/>
      <c r="M244" s="174" t="s">
        <v>1</v>
      </c>
      <c r="N244" s="175" t="s">
        <v>38</v>
      </c>
      <c r="O244" s="61"/>
      <c r="P244" s="176">
        <f t="shared" si="16"/>
        <v>0</v>
      </c>
      <c r="Q244" s="176">
        <v>0</v>
      </c>
      <c r="R244" s="176">
        <f t="shared" si="17"/>
        <v>0</v>
      </c>
      <c r="S244" s="176">
        <v>0</v>
      </c>
      <c r="T244" s="177">
        <f t="shared" si="18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8" t="s">
        <v>219</v>
      </c>
      <c r="AT244" s="178" t="s">
        <v>150</v>
      </c>
      <c r="AU244" s="178" t="s">
        <v>87</v>
      </c>
      <c r="AY244" s="17" t="s">
        <v>147</v>
      </c>
      <c r="BE244" s="179">
        <f t="shared" si="19"/>
        <v>0</v>
      </c>
      <c r="BF244" s="179">
        <f t="shared" si="20"/>
        <v>0</v>
      </c>
      <c r="BG244" s="179">
        <f t="shared" si="21"/>
        <v>0</v>
      </c>
      <c r="BH244" s="179">
        <f t="shared" si="22"/>
        <v>0</v>
      </c>
      <c r="BI244" s="179">
        <f t="shared" si="23"/>
        <v>0</v>
      </c>
      <c r="BJ244" s="17" t="s">
        <v>87</v>
      </c>
      <c r="BK244" s="179">
        <f t="shared" si="24"/>
        <v>0</v>
      </c>
      <c r="BL244" s="17" t="s">
        <v>219</v>
      </c>
      <c r="BM244" s="178" t="s">
        <v>404</v>
      </c>
    </row>
    <row r="245" spans="1:65" s="2" customFormat="1" ht="16.5" customHeight="1" x14ac:dyDescent="0.2">
      <c r="A245" s="32"/>
      <c r="B245" s="131"/>
      <c r="C245" s="197" t="s">
        <v>405</v>
      </c>
      <c r="D245" s="197" t="s">
        <v>174</v>
      </c>
      <c r="E245" s="198" t="s">
        <v>406</v>
      </c>
      <c r="F245" s="199" t="s">
        <v>407</v>
      </c>
      <c r="G245" s="200" t="s">
        <v>153</v>
      </c>
      <c r="H245" s="201">
        <v>4</v>
      </c>
      <c r="I245" s="202"/>
      <c r="J245" s="203">
        <f t="shared" si="15"/>
        <v>0</v>
      </c>
      <c r="K245" s="204"/>
      <c r="L245" s="205"/>
      <c r="M245" s="206" t="s">
        <v>1</v>
      </c>
      <c r="N245" s="207" t="s">
        <v>38</v>
      </c>
      <c r="O245" s="61"/>
      <c r="P245" s="176">
        <f t="shared" si="16"/>
        <v>0</v>
      </c>
      <c r="Q245" s="176">
        <v>1.1999999999999999E-3</v>
      </c>
      <c r="R245" s="176">
        <f t="shared" si="17"/>
        <v>4.7999999999999996E-3</v>
      </c>
      <c r="S245" s="176">
        <v>0</v>
      </c>
      <c r="T245" s="177">
        <f t="shared" si="18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8" t="s">
        <v>272</v>
      </c>
      <c r="AT245" s="178" t="s">
        <v>174</v>
      </c>
      <c r="AU245" s="178" t="s">
        <v>87</v>
      </c>
      <c r="AY245" s="17" t="s">
        <v>147</v>
      </c>
      <c r="BE245" s="179">
        <f t="shared" si="19"/>
        <v>0</v>
      </c>
      <c r="BF245" s="179">
        <f t="shared" si="20"/>
        <v>0</v>
      </c>
      <c r="BG245" s="179">
        <f t="shared" si="21"/>
        <v>0</v>
      </c>
      <c r="BH245" s="179">
        <f t="shared" si="22"/>
        <v>0</v>
      </c>
      <c r="BI245" s="179">
        <f t="shared" si="23"/>
        <v>0</v>
      </c>
      <c r="BJ245" s="17" t="s">
        <v>87</v>
      </c>
      <c r="BK245" s="179">
        <f t="shared" si="24"/>
        <v>0</v>
      </c>
      <c r="BL245" s="17" t="s">
        <v>219</v>
      </c>
      <c r="BM245" s="178" t="s">
        <v>408</v>
      </c>
    </row>
    <row r="246" spans="1:65" s="2" customFormat="1" ht="21.75" customHeight="1" x14ac:dyDescent="0.2">
      <c r="A246" s="32"/>
      <c r="B246" s="131"/>
      <c r="C246" s="166" t="s">
        <v>409</v>
      </c>
      <c r="D246" s="166" t="s">
        <v>150</v>
      </c>
      <c r="E246" s="167" t="s">
        <v>410</v>
      </c>
      <c r="F246" s="168" t="s">
        <v>411</v>
      </c>
      <c r="G246" s="169" t="s">
        <v>153</v>
      </c>
      <c r="H246" s="170">
        <v>2</v>
      </c>
      <c r="I246" s="171"/>
      <c r="J246" s="172">
        <f t="shared" si="15"/>
        <v>0</v>
      </c>
      <c r="K246" s="173"/>
      <c r="L246" s="33"/>
      <c r="M246" s="174" t="s">
        <v>1</v>
      </c>
      <c r="N246" s="175" t="s">
        <v>38</v>
      </c>
      <c r="O246" s="61"/>
      <c r="P246" s="176">
        <f t="shared" si="16"/>
        <v>0</v>
      </c>
      <c r="Q246" s="176">
        <v>0</v>
      </c>
      <c r="R246" s="176">
        <f t="shared" si="17"/>
        <v>0</v>
      </c>
      <c r="S246" s="176">
        <v>0</v>
      </c>
      <c r="T246" s="177">
        <f t="shared" si="18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8" t="s">
        <v>219</v>
      </c>
      <c r="AT246" s="178" t="s">
        <v>150</v>
      </c>
      <c r="AU246" s="178" t="s">
        <v>87</v>
      </c>
      <c r="AY246" s="17" t="s">
        <v>147</v>
      </c>
      <c r="BE246" s="179">
        <f t="shared" si="19"/>
        <v>0</v>
      </c>
      <c r="BF246" s="179">
        <f t="shared" si="20"/>
        <v>0</v>
      </c>
      <c r="BG246" s="179">
        <f t="shared" si="21"/>
        <v>0</v>
      </c>
      <c r="BH246" s="179">
        <f t="shared" si="22"/>
        <v>0</v>
      </c>
      <c r="BI246" s="179">
        <f t="shared" si="23"/>
        <v>0</v>
      </c>
      <c r="BJ246" s="17" t="s">
        <v>87</v>
      </c>
      <c r="BK246" s="179">
        <f t="shared" si="24"/>
        <v>0</v>
      </c>
      <c r="BL246" s="17" t="s">
        <v>219</v>
      </c>
      <c r="BM246" s="178" t="s">
        <v>412</v>
      </c>
    </row>
    <row r="247" spans="1:65" s="2" customFormat="1" ht="33" customHeight="1" x14ac:dyDescent="0.2">
      <c r="A247" s="32"/>
      <c r="B247" s="131"/>
      <c r="C247" s="197" t="s">
        <v>413</v>
      </c>
      <c r="D247" s="197" t="s">
        <v>174</v>
      </c>
      <c r="E247" s="198" t="s">
        <v>414</v>
      </c>
      <c r="F247" s="199" t="s">
        <v>415</v>
      </c>
      <c r="G247" s="200" t="s">
        <v>153</v>
      </c>
      <c r="H247" s="201">
        <v>2</v>
      </c>
      <c r="I247" s="202"/>
      <c r="J247" s="203">
        <f t="shared" si="15"/>
        <v>0</v>
      </c>
      <c r="K247" s="204"/>
      <c r="L247" s="205"/>
      <c r="M247" s="206" t="s">
        <v>1</v>
      </c>
      <c r="N247" s="207" t="s">
        <v>38</v>
      </c>
      <c r="O247" s="61"/>
      <c r="P247" s="176">
        <f t="shared" si="16"/>
        <v>0</v>
      </c>
      <c r="Q247" s="176">
        <v>5.5000000000000003E-4</v>
      </c>
      <c r="R247" s="176">
        <f t="shared" si="17"/>
        <v>1.1000000000000001E-3</v>
      </c>
      <c r="S247" s="176">
        <v>0</v>
      </c>
      <c r="T247" s="177">
        <f t="shared" si="18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8" t="s">
        <v>272</v>
      </c>
      <c r="AT247" s="178" t="s">
        <v>174</v>
      </c>
      <c r="AU247" s="178" t="s">
        <v>87</v>
      </c>
      <c r="AY247" s="17" t="s">
        <v>147</v>
      </c>
      <c r="BE247" s="179">
        <f t="shared" si="19"/>
        <v>0</v>
      </c>
      <c r="BF247" s="179">
        <f t="shared" si="20"/>
        <v>0</v>
      </c>
      <c r="BG247" s="179">
        <f t="shared" si="21"/>
        <v>0</v>
      </c>
      <c r="BH247" s="179">
        <f t="shared" si="22"/>
        <v>0</v>
      </c>
      <c r="BI247" s="179">
        <f t="shared" si="23"/>
        <v>0</v>
      </c>
      <c r="BJ247" s="17" t="s">
        <v>87</v>
      </c>
      <c r="BK247" s="179">
        <f t="shared" si="24"/>
        <v>0</v>
      </c>
      <c r="BL247" s="17" t="s">
        <v>219</v>
      </c>
      <c r="BM247" s="178" t="s">
        <v>416</v>
      </c>
    </row>
    <row r="248" spans="1:65" s="2" customFormat="1" ht="33" customHeight="1" x14ac:dyDescent="0.2">
      <c r="A248" s="32"/>
      <c r="B248" s="131"/>
      <c r="C248" s="166" t="s">
        <v>417</v>
      </c>
      <c r="D248" s="166" t="s">
        <v>150</v>
      </c>
      <c r="E248" s="167" t="s">
        <v>418</v>
      </c>
      <c r="F248" s="168" t="s">
        <v>419</v>
      </c>
      <c r="G248" s="169" t="s">
        <v>278</v>
      </c>
      <c r="H248" s="208"/>
      <c r="I248" s="171"/>
      <c r="J248" s="172">
        <f t="shared" si="15"/>
        <v>0</v>
      </c>
      <c r="K248" s="173"/>
      <c r="L248" s="33"/>
      <c r="M248" s="174" t="s">
        <v>1</v>
      </c>
      <c r="N248" s="175" t="s">
        <v>38</v>
      </c>
      <c r="O248" s="61"/>
      <c r="P248" s="176">
        <f t="shared" si="16"/>
        <v>0</v>
      </c>
      <c r="Q248" s="176">
        <v>0</v>
      </c>
      <c r="R248" s="176">
        <f t="shared" si="17"/>
        <v>0</v>
      </c>
      <c r="S248" s="176">
        <v>0</v>
      </c>
      <c r="T248" s="177">
        <f t="shared" si="18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8" t="s">
        <v>219</v>
      </c>
      <c r="AT248" s="178" t="s">
        <v>150</v>
      </c>
      <c r="AU248" s="178" t="s">
        <v>87</v>
      </c>
      <c r="AY248" s="17" t="s">
        <v>147</v>
      </c>
      <c r="BE248" s="179">
        <f t="shared" si="19"/>
        <v>0</v>
      </c>
      <c r="BF248" s="179">
        <f t="shared" si="20"/>
        <v>0</v>
      </c>
      <c r="BG248" s="179">
        <f t="shared" si="21"/>
        <v>0</v>
      </c>
      <c r="BH248" s="179">
        <f t="shared" si="22"/>
        <v>0</v>
      </c>
      <c r="BI248" s="179">
        <f t="shared" si="23"/>
        <v>0</v>
      </c>
      <c r="BJ248" s="17" t="s">
        <v>87</v>
      </c>
      <c r="BK248" s="179">
        <f t="shared" si="24"/>
        <v>0</v>
      </c>
      <c r="BL248" s="17" t="s">
        <v>219</v>
      </c>
      <c r="BM248" s="178" t="s">
        <v>420</v>
      </c>
    </row>
    <row r="249" spans="1:65" s="12" customFormat="1" ht="22.9" customHeight="1" x14ac:dyDescent="0.2">
      <c r="B249" s="153"/>
      <c r="D249" s="154" t="s">
        <v>71</v>
      </c>
      <c r="E249" s="164" t="s">
        <v>421</v>
      </c>
      <c r="F249" s="164" t="s">
        <v>422</v>
      </c>
      <c r="I249" s="156"/>
      <c r="J249" s="165">
        <f>BK249</f>
        <v>0</v>
      </c>
      <c r="L249" s="153"/>
      <c r="M249" s="158"/>
      <c r="N249" s="159"/>
      <c r="O249" s="159"/>
      <c r="P249" s="160">
        <f>SUM(P250:P259)</f>
        <v>0</v>
      </c>
      <c r="Q249" s="159"/>
      <c r="R249" s="160">
        <f>SUM(R250:R259)</f>
        <v>1.0718067900000001</v>
      </c>
      <c r="S249" s="159"/>
      <c r="T249" s="161">
        <f>SUM(T250:T259)</f>
        <v>0</v>
      </c>
      <c r="AR249" s="154" t="s">
        <v>87</v>
      </c>
      <c r="AT249" s="162" t="s">
        <v>71</v>
      </c>
      <c r="AU249" s="162" t="s">
        <v>80</v>
      </c>
      <c r="AY249" s="154" t="s">
        <v>147</v>
      </c>
      <c r="BK249" s="163">
        <f>SUM(BK250:BK259)</f>
        <v>0</v>
      </c>
    </row>
    <row r="250" spans="1:65" s="2" customFormat="1" ht="33" customHeight="1" x14ac:dyDescent="0.2">
      <c r="A250" s="32"/>
      <c r="B250" s="131"/>
      <c r="C250" s="166" t="s">
        <v>423</v>
      </c>
      <c r="D250" s="166" t="s">
        <v>150</v>
      </c>
      <c r="E250" s="167" t="s">
        <v>424</v>
      </c>
      <c r="F250" s="168" t="s">
        <v>425</v>
      </c>
      <c r="G250" s="169" t="s">
        <v>208</v>
      </c>
      <c r="H250" s="170">
        <v>25.08</v>
      </c>
      <c r="I250" s="171"/>
      <c r="J250" s="172">
        <f>ROUND(I250*H250,2)</f>
        <v>0</v>
      </c>
      <c r="K250" s="173"/>
      <c r="L250" s="33"/>
      <c r="M250" s="174" t="s">
        <v>1</v>
      </c>
      <c r="N250" s="175" t="s">
        <v>38</v>
      </c>
      <c r="O250" s="61"/>
      <c r="P250" s="176">
        <f>O250*H250</f>
        <v>0</v>
      </c>
      <c r="Q250" s="176">
        <v>4.1000000000000003E-3</v>
      </c>
      <c r="R250" s="176">
        <f>Q250*H250</f>
        <v>0.102828</v>
      </c>
      <c r="S250" s="176">
        <v>0</v>
      </c>
      <c r="T250" s="17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8" t="s">
        <v>219</v>
      </c>
      <c r="AT250" s="178" t="s">
        <v>150</v>
      </c>
      <c r="AU250" s="178" t="s">
        <v>87</v>
      </c>
      <c r="AY250" s="17" t="s">
        <v>147</v>
      </c>
      <c r="BE250" s="179">
        <f>IF(N250="základná",J250,0)</f>
        <v>0</v>
      </c>
      <c r="BF250" s="179">
        <f>IF(N250="znížená",J250,0)</f>
        <v>0</v>
      </c>
      <c r="BG250" s="179">
        <f>IF(N250="zákl. prenesená",J250,0)</f>
        <v>0</v>
      </c>
      <c r="BH250" s="179">
        <f>IF(N250="zníž. prenesená",J250,0)</f>
        <v>0</v>
      </c>
      <c r="BI250" s="179">
        <f>IF(N250="nulová",J250,0)</f>
        <v>0</v>
      </c>
      <c r="BJ250" s="17" t="s">
        <v>87</v>
      </c>
      <c r="BK250" s="179">
        <f>ROUND(I250*H250,2)</f>
        <v>0</v>
      </c>
      <c r="BL250" s="17" t="s">
        <v>219</v>
      </c>
      <c r="BM250" s="178" t="s">
        <v>426</v>
      </c>
    </row>
    <row r="251" spans="1:65" s="13" customFormat="1" x14ac:dyDescent="0.2">
      <c r="B251" s="180"/>
      <c r="D251" s="181" t="s">
        <v>160</v>
      </c>
      <c r="E251" s="182" t="s">
        <v>1</v>
      </c>
      <c r="F251" s="183" t="s">
        <v>427</v>
      </c>
      <c r="H251" s="184">
        <v>25.08</v>
      </c>
      <c r="I251" s="185"/>
      <c r="L251" s="180"/>
      <c r="M251" s="186"/>
      <c r="N251" s="187"/>
      <c r="O251" s="187"/>
      <c r="P251" s="187"/>
      <c r="Q251" s="187"/>
      <c r="R251" s="187"/>
      <c r="S251" s="187"/>
      <c r="T251" s="188"/>
      <c r="AT251" s="182" t="s">
        <v>160</v>
      </c>
      <c r="AU251" s="182" t="s">
        <v>87</v>
      </c>
      <c r="AV251" s="13" t="s">
        <v>87</v>
      </c>
      <c r="AW251" s="13" t="s">
        <v>29</v>
      </c>
      <c r="AX251" s="13" t="s">
        <v>72</v>
      </c>
      <c r="AY251" s="182" t="s">
        <v>147</v>
      </c>
    </row>
    <row r="252" spans="1:65" s="14" customFormat="1" x14ac:dyDescent="0.2">
      <c r="B252" s="189"/>
      <c r="D252" s="181" t="s">
        <v>160</v>
      </c>
      <c r="E252" s="190" t="s">
        <v>428</v>
      </c>
      <c r="F252" s="191" t="s">
        <v>164</v>
      </c>
      <c r="H252" s="192">
        <v>25.08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160</v>
      </c>
      <c r="AU252" s="190" t="s">
        <v>87</v>
      </c>
      <c r="AV252" s="14" t="s">
        <v>154</v>
      </c>
      <c r="AW252" s="14" t="s">
        <v>29</v>
      </c>
      <c r="AX252" s="14" t="s">
        <v>80</v>
      </c>
      <c r="AY252" s="190" t="s">
        <v>147</v>
      </c>
    </row>
    <row r="253" spans="1:65" s="2" customFormat="1" ht="24.2" customHeight="1" x14ac:dyDescent="0.2">
      <c r="A253" s="32"/>
      <c r="B253" s="131"/>
      <c r="C253" s="197" t="s">
        <v>429</v>
      </c>
      <c r="D253" s="197" t="s">
        <v>174</v>
      </c>
      <c r="E253" s="198" t="s">
        <v>430</v>
      </c>
      <c r="F253" s="199" t="s">
        <v>431</v>
      </c>
      <c r="G253" s="200" t="s">
        <v>208</v>
      </c>
      <c r="H253" s="201">
        <v>26.334</v>
      </c>
      <c r="I253" s="202"/>
      <c r="J253" s="203">
        <f>ROUND(I253*H253,2)</f>
        <v>0</v>
      </c>
      <c r="K253" s="204"/>
      <c r="L253" s="205"/>
      <c r="M253" s="206" t="s">
        <v>1</v>
      </c>
      <c r="N253" s="207" t="s">
        <v>38</v>
      </c>
      <c r="O253" s="61"/>
      <c r="P253" s="176">
        <f>O253*H253</f>
        <v>0</v>
      </c>
      <c r="Q253" s="176">
        <v>1.2E-2</v>
      </c>
      <c r="R253" s="176">
        <f>Q253*H253</f>
        <v>0.31600800000000001</v>
      </c>
      <c r="S253" s="176">
        <v>0</v>
      </c>
      <c r="T253" s="177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8" t="s">
        <v>272</v>
      </c>
      <c r="AT253" s="178" t="s">
        <v>174</v>
      </c>
      <c r="AU253" s="178" t="s">
        <v>87</v>
      </c>
      <c r="AY253" s="17" t="s">
        <v>147</v>
      </c>
      <c r="BE253" s="179">
        <f>IF(N253="základná",J253,0)</f>
        <v>0</v>
      </c>
      <c r="BF253" s="179">
        <f>IF(N253="znížená",J253,0)</f>
        <v>0</v>
      </c>
      <c r="BG253" s="179">
        <f>IF(N253="zákl. prenesená",J253,0)</f>
        <v>0</v>
      </c>
      <c r="BH253" s="179">
        <f>IF(N253="zníž. prenesená",J253,0)</f>
        <v>0</v>
      </c>
      <c r="BI253" s="179">
        <f>IF(N253="nulová",J253,0)</f>
        <v>0</v>
      </c>
      <c r="BJ253" s="17" t="s">
        <v>87</v>
      </c>
      <c r="BK253" s="179">
        <f>ROUND(I253*H253,2)</f>
        <v>0</v>
      </c>
      <c r="BL253" s="17" t="s">
        <v>219</v>
      </c>
      <c r="BM253" s="178" t="s">
        <v>432</v>
      </c>
    </row>
    <row r="254" spans="1:65" s="13" customFormat="1" x14ac:dyDescent="0.2">
      <c r="B254" s="180"/>
      <c r="D254" s="181" t="s">
        <v>160</v>
      </c>
      <c r="F254" s="183" t="s">
        <v>433</v>
      </c>
      <c r="H254" s="184">
        <v>26.334</v>
      </c>
      <c r="I254" s="185"/>
      <c r="L254" s="180"/>
      <c r="M254" s="186"/>
      <c r="N254" s="187"/>
      <c r="O254" s="187"/>
      <c r="P254" s="187"/>
      <c r="Q254" s="187"/>
      <c r="R254" s="187"/>
      <c r="S254" s="187"/>
      <c r="T254" s="188"/>
      <c r="AT254" s="182" t="s">
        <v>160</v>
      </c>
      <c r="AU254" s="182" t="s">
        <v>87</v>
      </c>
      <c r="AV254" s="13" t="s">
        <v>87</v>
      </c>
      <c r="AW254" s="13" t="s">
        <v>3</v>
      </c>
      <c r="AX254" s="13" t="s">
        <v>80</v>
      </c>
      <c r="AY254" s="182" t="s">
        <v>147</v>
      </c>
    </row>
    <row r="255" spans="1:65" s="2" customFormat="1" ht="49.15" customHeight="1" x14ac:dyDescent="0.2">
      <c r="A255" s="32"/>
      <c r="B255" s="131"/>
      <c r="C255" s="166" t="s">
        <v>434</v>
      </c>
      <c r="D255" s="166" t="s">
        <v>150</v>
      </c>
      <c r="E255" s="167" t="s">
        <v>435</v>
      </c>
      <c r="F255" s="168" t="s">
        <v>436</v>
      </c>
      <c r="G255" s="169" t="s">
        <v>158</v>
      </c>
      <c r="H255" s="170">
        <v>41.777000000000001</v>
      </c>
      <c r="I255" s="171"/>
      <c r="J255" s="172">
        <f>ROUND(I255*H255,2)</f>
        <v>0</v>
      </c>
      <c r="K255" s="173"/>
      <c r="L255" s="33"/>
      <c r="M255" s="174" t="s">
        <v>1</v>
      </c>
      <c r="N255" s="175" t="s">
        <v>38</v>
      </c>
      <c r="O255" s="61"/>
      <c r="P255" s="176">
        <f>O255*H255</f>
        <v>0</v>
      </c>
      <c r="Q255" s="176">
        <v>3.2699999999999999E-3</v>
      </c>
      <c r="R255" s="176">
        <f>Q255*H255</f>
        <v>0.13661079000000001</v>
      </c>
      <c r="S255" s="176">
        <v>0</v>
      </c>
      <c r="T255" s="17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8" t="s">
        <v>219</v>
      </c>
      <c r="AT255" s="178" t="s">
        <v>150</v>
      </c>
      <c r="AU255" s="178" t="s">
        <v>87</v>
      </c>
      <c r="AY255" s="17" t="s">
        <v>147</v>
      </c>
      <c r="BE255" s="179">
        <f>IF(N255="základná",J255,0)</f>
        <v>0</v>
      </c>
      <c r="BF255" s="179">
        <f>IF(N255="znížená",J255,0)</f>
        <v>0</v>
      </c>
      <c r="BG255" s="179">
        <f>IF(N255="zákl. prenesená",J255,0)</f>
        <v>0</v>
      </c>
      <c r="BH255" s="179">
        <f>IF(N255="zníž. prenesená",J255,0)</f>
        <v>0</v>
      </c>
      <c r="BI255" s="179">
        <f>IF(N255="nulová",J255,0)</f>
        <v>0</v>
      </c>
      <c r="BJ255" s="17" t="s">
        <v>87</v>
      </c>
      <c r="BK255" s="179">
        <f>ROUND(I255*H255,2)</f>
        <v>0</v>
      </c>
      <c r="BL255" s="17" t="s">
        <v>219</v>
      </c>
      <c r="BM255" s="178" t="s">
        <v>437</v>
      </c>
    </row>
    <row r="256" spans="1:65" s="13" customFormat="1" x14ac:dyDescent="0.2">
      <c r="B256" s="180"/>
      <c r="D256" s="181" t="s">
        <v>160</v>
      </c>
      <c r="E256" s="182" t="s">
        <v>1</v>
      </c>
      <c r="F256" s="183" t="s">
        <v>85</v>
      </c>
      <c r="H256" s="184">
        <v>41.777000000000001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2" t="s">
        <v>160</v>
      </c>
      <c r="AU256" s="182" t="s">
        <v>87</v>
      </c>
      <c r="AV256" s="13" t="s">
        <v>87</v>
      </c>
      <c r="AW256" s="13" t="s">
        <v>29</v>
      </c>
      <c r="AX256" s="13" t="s">
        <v>80</v>
      </c>
      <c r="AY256" s="182" t="s">
        <v>147</v>
      </c>
    </row>
    <row r="257" spans="1:65" s="2" customFormat="1" ht="24.2" customHeight="1" x14ac:dyDescent="0.2">
      <c r="A257" s="32"/>
      <c r="B257" s="131"/>
      <c r="C257" s="197" t="s">
        <v>438</v>
      </c>
      <c r="D257" s="197" t="s">
        <v>174</v>
      </c>
      <c r="E257" s="198" t="s">
        <v>439</v>
      </c>
      <c r="F257" s="199" t="s">
        <v>440</v>
      </c>
      <c r="G257" s="200" t="s">
        <v>158</v>
      </c>
      <c r="H257" s="201">
        <v>43.03</v>
      </c>
      <c r="I257" s="202"/>
      <c r="J257" s="203">
        <f>ROUND(I257*H257,2)</f>
        <v>0</v>
      </c>
      <c r="K257" s="204"/>
      <c r="L257" s="205"/>
      <c r="M257" s="206" t="s">
        <v>1</v>
      </c>
      <c r="N257" s="207" t="s">
        <v>38</v>
      </c>
      <c r="O257" s="61"/>
      <c r="P257" s="176">
        <f>O257*H257</f>
        <v>0</v>
      </c>
      <c r="Q257" s="176">
        <v>1.2E-2</v>
      </c>
      <c r="R257" s="176">
        <f>Q257*H257</f>
        <v>0.51636000000000004</v>
      </c>
      <c r="S257" s="176">
        <v>0</v>
      </c>
      <c r="T257" s="17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8" t="s">
        <v>272</v>
      </c>
      <c r="AT257" s="178" t="s">
        <v>174</v>
      </c>
      <c r="AU257" s="178" t="s">
        <v>87</v>
      </c>
      <c r="AY257" s="17" t="s">
        <v>147</v>
      </c>
      <c r="BE257" s="179">
        <f>IF(N257="základná",J257,0)</f>
        <v>0</v>
      </c>
      <c r="BF257" s="179">
        <f>IF(N257="znížená",J257,0)</f>
        <v>0</v>
      </c>
      <c r="BG257" s="179">
        <f>IF(N257="zákl. prenesená",J257,0)</f>
        <v>0</v>
      </c>
      <c r="BH257" s="179">
        <f>IF(N257="zníž. prenesená",J257,0)</f>
        <v>0</v>
      </c>
      <c r="BI257" s="179">
        <f>IF(N257="nulová",J257,0)</f>
        <v>0</v>
      </c>
      <c r="BJ257" s="17" t="s">
        <v>87</v>
      </c>
      <c r="BK257" s="179">
        <f>ROUND(I257*H257,2)</f>
        <v>0</v>
      </c>
      <c r="BL257" s="17" t="s">
        <v>219</v>
      </c>
      <c r="BM257" s="178" t="s">
        <v>441</v>
      </c>
    </row>
    <row r="258" spans="1:65" s="13" customFormat="1" x14ac:dyDescent="0.2">
      <c r="B258" s="180"/>
      <c r="D258" s="181" t="s">
        <v>160</v>
      </c>
      <c r="F258" s="183" t="s">
        <v>442</v>
      </c>
      <c r="H258" s="184">
        <v>43.03</v>
      </c>
      <c r="I258" s="185"/>
      <c r="L258" s="180"/>
      <c r="M258" s="186"/>
      <c r="N258" s="187"/>
      <c r="O258" s="187"/>
      <c r="P258" s="187"/>
      <c r="Q258" s="187"/>
      <c r="R258" s="187"/>
      <c r="S258" s="187"/>
      <c r="T258" s="188"/>
      <c r="AT258" s="182" t="s">
        <v>160</v>
      </c>
      <c r="AU258" s="182" t="s">
        <v>87</v>
      </c>
      <c r="AV258" s="13" t="s">
        <v>87</v>
      </c>
      <c r="AW258" s="13" t="s">
        <v>3</v>
      </c>
      <c r="AX258" s="13" t="s">
        <v>80</v>
      </c>
      <c r="AY258" s="182" t="s">
        <v>147</v>
      </c>
    </row>
    <row r="259" spans="1:65" s="2" customFormat="1" ht="24.2" customHeight="1" x14ac:dyDescent="0.2">
      <c r="A259" s="32"/>
      <c r="B259" s="131"/>
      <c r="C259" s="166" t="s">
        <v>443</v>
      </c>
      <c r="D259" s="166" t="s">
        <v>150</v>
      </c>
      <c r="E259" s="167" t="s">
        <v>444</v>
      </c>
      <c r="F259" s="168" t="s">
        <v>445</v>
      </c>
      <c r="G259" s="169" t="s">
        <v>278</v>
      </c>
      <c r="H259" s="208"/>
      <c r="I259" s="171"/>
      <c r="J259" s="172">
        <f>ROUND(I259*H259,2)</f>
        <v>0</v>
      </c>
      <c r="K259" s="173"/>
      <c r="L259" s="33"/>
      <c r="M259" s="174" t="s">
        <v>1</v>
      </c>
      <c r="N259" s="175" t="s">
        <v>38</v>
      </c>
      <c r="O259" s="61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8" t="s">
        <v>219</v>
      </c>
      <c r="AT259" s="178" t="s">
        <v>150</v>
      </c>
      <c r="AU259" s="178" t="s">
        <v>87</v>
      </c>
      <c r="AY259" s="17" t="s">
        <v>147</v>
      </c>
      <c r="BE259" s="179">
        <f>IF(N259="základná",J259,0)</f>
        <v>0</v>
      </c>
      <c r="BF259" s="179">
        <f>IF(N259="znížená",J259,0)</f>
        <v>0</v>
      </c>
      <c r="BG259" s="179">
        <f>IF(N259="zákl. prenesená",J259,0)</f>
        <v>0</v>
      </c>
      <c r="BH259" s="179">
        <f>IF(N259="zníž. prenesená",J259,0)</f>
        <v>0</v>
      </c>
      <c r="BI259" s="179">
        <f>IF(N259="nulová",J259,0)</f>
        <v>0</v>
      </c>
      <c r="BJ259" s="17" t="s">
        <v>87</v>
      </c>
      <c r="BK259" s="179">
        <f>ROUND(I259*H259,2)</f>
        <v>0</v>
      </c>
      <c r="BL259" s="17" t="s">
        <v>219</v>
      </c>
      <c r="BM259" s="178" t="s">
        <v>446</v>
      </c>
    </row>
    <row r="260" spans="1:65" s="12" customFormat="1" ht="22.9" customHeight="1" x14ac:dyDescent="0.2">
      <c r="B260" s="153"/>
      <c r="D260" s="154" t="s">
        <v>71</v>
      </c>
      <c r="E260" s="164" t="s">
        <v>447</v>
      </c>
      <c r="F260" s="164" t="s">
        <v>448</v>
      </c>
      <c r="I260" s="156"/>
      <c r="J260" s="165">
        <f>BK260</f>
        <v>0</v>
      </c>
      <c r="L260" s="153"/>
      <c r="M260" s="158"/>
      <c r="N260" s="159"/>
      <c r="O260" s="159"/>
      <c r="P260" s="160">
        <f>SUM(P261:P278)</f>
        <v>0</v>
      </c>
      <c r="Q260" s="159"/>
      <c r="R260" s="160">
        <f>SUM(R261:R278)</f>
        <v>4.1267590000000007E-2</v>
      </c>
      <c r="S260" s="159"/>
      <c r="T260" s="161">
        <f>SUM(T261:T278)</f>
        <v>0</v>
      </c>
      <c r="AR260" s="154" t="s">
        <v>87</v>
      </c>
      <c r="AT260" s="162" t="s">
        <v>71</v>
      </c>
      <c r="AU260" s="162" t="s">
        <v>80</v>
      </c>
      <c r="AY260" s="154" t="s">
        <v>147</v>
      </c>
      <c r="BK260" s="163">
        <f>SUM(BK261:BK278)</f>
        <v>0</v>
      </c>
    </row>
    <row r="261" spans="1:65" s="2" customFormat="1" ht="21.75" customHeight="1" x14ac:dyDescent="0.2">
      <c r="A261" s="32"/>
      <c r="B261" s="131"/>
      <c r="C261" s="166" t="s">
        <v>449</v>
      </c>
      <c r="D261" s="166" t="s">
        <v>150</v>
      </c>
      <c r="E261" s="167" t="s">
        <v>450</v>
      </c>
      <c r="F261" s="168" t="s">
        <v>451</v>
      </c>
      <c r="G261" s="169" t="s">
        <v>153</v>
      </c>
      <c r="H261" s="170">
        <v>6</v>
      </c>
      <c r="I261" s="171"/>
      <c r="J261" s="172">
        <f>ROUND(I261*H261,2)</f>
        <v>0</v>
      </c>
      <c r="K261" s="173"/>
      <c r="L261" s="33"/>
      <c r="M261" s="174" t="s">
        <v>1</v>
      </c>
      <c r="N261" s="175" t="s">
        <v>38</v>
      </c>
      <c r="O261" s="61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8" t="s">
        <v>219</v>
      </c>
      <c r="AT261" s="178" t="s">
        <v>150</v>
      </c>
      <c r="AU261" s="178" t="s">
        <v>87</v>
      </c>
      <c r="AY261" s="17" t="s">
        <v>147</v>
      </c>
      <c r="BE261" s="179">
        <f>IF(N261="základná",J261,0)</f>
        <v>0</v>
      </c>
      <c r="BF261" s="179">
        <f>IF(N261="znížená",J261,0)</f>
        <v>0</v>
      </c>
      <c r="BG261" s="179">
        <f>IF(N261="zákl. prenesená",J261,0)</f>
        <v>0</v>
      </c>
      <c r="BH261" s="179">
        <f>IF(N261="zníž. prenesená",J261,0)</f>
        <v>0</v>
      </c>
      <c r="BI261" s="179">
        <f>IF(N261="nulová",J261,0)</f>
        <v>0</v>
      </c>
      <c r="BJ261" s="17" t="s">
        <v>87</v>
      </c>
      <c r="BK261" s="179">
        <f>ROUND(I261*H261,2)</f>
        <v>0</v>
      </c>
      <c r="BL261" s="17" t="s">
        <v>219</v>
      </c>
      <c r="BM261" s="178" t="s">
        <v>452</v>
      </c>
    </row>
    <row r="262" spans="1:65" s="2" customFormat="1" ht="24.2" customHeight="1" x14ac:dyDescent="0.2">
      <c r="A262" s="32"/>
      <c r="B262" s="131"/>
      <c r="C262" s="166" t="s">
        <v>453</v>
      </c>
      <c r="D262" s="166" t="s">
        <v>150</v>
      </c>
      <c r="E262" s="167" t="s">
        <v>454</v>
      </c>
      <c r="F262" s="168" t="s">
        <v>455</v>
      </c>
      <c r="G262" s="169" t="s">
        <v>208</v>
      </c>
      <c r="H262" s="170">
        <v>28.28</v>
      </c>
      <c r="I262" s="171"/>
      <c r="J262" s="172">
        <f>ROUND(I262*H262,2)</f>
        <v>0</v>
      </c>
      <c r="K262" s="173"/>
      <c r="L262" s="33"/>
      <c r="M262" s="174" t="s">
        <v>1</v>
      </c>
      <c r="N262" s="175" t="s">
        <v>38</v>
      </c>
      <c r="O262" s="61"/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8" t="s">
        <v>219</v>
      </c>
      <c r="AT262" s="178" t="s">
        <v>150</v>
      </c>
      <c r="AU262" s="178" t="s">
        <v>87</v>
      </c>
      <c r="AY262" s="17" t="s">
        <v>147</v>
      </c>
      <c r="BE262" s="179">
        <f>IF(N262="základná",J262,0)</f>
        <v>0</v>
      </c>
      <c r="BF262" s="179">
        <f>IF(N262="znížená",J262,0)</f>
        <v>0</v>
      </c>
      <c r="BG262" s="179">
        <f>IF(N262="zákl. prenesená",J262,0)</f>
        <v>0</v>
      </c>
      <c r="BH262" s="179">
        <f>IF(N262="zníž. prenesená",J262,0)</f>
        <v>0</v>
      </c>
      <c r="BI262" s="179">
        <f>IF(N262="nulová",J262,0)</f>
        <v>0</v>
      </c>
      <c r="BJ262" s="17" t="s">
        <v>87</v>
      </c>
      <c r="BK262" s="179">
        <f>ROUND(I262*H262,2)</f>
        <v>0</v>
      </c>
      <c r="BL262" s="17" t="s">
        <v>219</v>
      </c>
      <c r="BM262" s="178" t="s">
        <v>456</v>
      </c>
    </row>
    <row r="263" spans="1:65" s="13" customFormat="1" x14ac:dyDescent="0.2">
      <c r="B263" s="180"/>
      <c r="D263" s="181" t="s">
        <v>160</v>
      </c>
      <c r="E263" s="182" t="s">
        <v>1</v>
      </c>
      <c r="F263" s="183" t="s">
        <v>457</v>
      </c>
      <c r="H263" s="184">
        <v>28.28</v>
      </c>
      <c r="I263" s="185"/>
      <c r="L263" s="180"/>
      <c r="M263" s="186"/>
      <c r="N263" s="187"/>
      <c r="O263" s="187"/>
      <c r="P263" s="187"/>
      <c r="Q263" s="187"/>
      <c r="R263" s="187"/>
      <c r="S263" s="187"/>
      <c r="T263" s="188"/>
      <c r="AT263" s="182" t="s">
        <v>160</v>
      </c>
      <c r="AU263" s="182" t="s">
        <v>87</v>
      </c>
      <c r="AV263" s="13" t="s">
        <v>87</v>
      </c>
      <c r="AW263" s="13" t="s">
        <v>29</v>
      </c>
      <c r="AX263" s="13" t="s">
        <v>80</v>
      </c>
      <c r="AY263" s="182" t="s">
        <v>147</v>
      </c>
    </row>
    <row r="264" spans="1:65" s="2" customFormat="1" ht="24.2" customHeight="1" x14ac:dyDescent="0.2">
      <c r="A264" s="32"/>
      <c r="B264" s="131"/>
      <c r="C264" s="166" t="s">
        <v>458</v>
      </c>
      <c r="D264" s="166" t="s">
        <v>150</v>
      </c>
      <c r="E264" s="167" t="s">
        <v>459</v>
      </c>
      <c r="F264" s="168" t="s">
        <v>460</v>
      </c>
      <c r="G264" s="169" t="s">
        <v>158</v>
      </c>
      <c r="H264" s="170">
        <v>82.697000000000003</v>
      </c>
      <c r="I264" s="171"/>
      <c r="J264" s="172">
        <f>ROUND(I264*H264,2)</f>
        <v>0</v>
      </c>
      <c r="K264" s="173"/>
      <c r="L264" s="33"/>
      <c r="M264" s="174" t="s">
        <v>1</v>
      </c>
      <c r="N264" s="175" t="s">
        <v>38</v>
      </c>
      <c r="O264" s="61"/>
      <c r="P264" s="176">
        <f>O264*H264</f>
        <v>0</v>
      </c>
      <c r="Q264" s="176">
        <v>1E-4</v>
      </c>
      <c r="R264" s="176">
        <f>Q264*H264</f>
        <v>8.2697000000000014E-3</v>
      </c>
      <c r="S264" s="176">
        <v>0</v>
      </c>
      <c r="T264" s="17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8" t="s">
        <v>219</v>
      </c>
      <c r="AT264" s="178" t="s">
        <v>150</v>
      </c>
      <c r="AU264" s="178" t="s">
        <v>87</v>
      </c>
      <c r="AY264" s="17" t="s">
        <v>147</v>
      </c>
      <c r="BE264" s="179">
        <f>IF(N264="základná",J264,0)</f>
        <v>0</v>
      </c>
      <c r="BF264" s="179">
        <f>IF(N264="znížená",J264,0)</f>
        <v>0</v>
      </c>
      <c r="BG264" s="179">
        <f>IF(N264="zákl. prenesená",J264,0)</f>
        <v>0</v>
      </c>
      <c r="BH264" s="179">
        <f>IF(N264="zníž. prenesená",J264,0)</f>
        <v>0</v>
      </c>
      <c r="BI264" s="179">
        <f>IF(N264="nulová",J264,0)</f>
        <v>0</v>
      </c>
      <c r="BJ264" s="17" t="s">
        <v>87</v>
      </c>
      <c r="BK264" s="179">
        <f>ROUND(I264*H264,2)</f>
        <v>0</v>
      </c>
      <c r="BL264" s="17" t="s">
        <v>219</v>
      </c>
      <c r="BM264" s="178" t="s">
        <v>461</v>
      </c>
    </row>
    <row r="265" spans="1:65" s="13" customFormat="1" x14ac:dyDescent="0.2">
      <c r="B265" s="180"/>
      <c r="D265" s="181" t="s">
        <v>160</v>
      </c>
      <c r="E265" s="182" t="s">
        <v>1</v>
      </c>
      <c r="F265" s="183" t="s">
        <v>93</v>
      </c>
      <c r="H265" s="184">
        <v>82.697000000000003</v>
      </c>
      <c r="I265" s="185"/>
      <c r="L265" s="180"/>
      <c r="M265" s="186"/>
      <c r="N265" s="187"/>
      <c r="O265" s="187"/>
      <c r="P265" s="187"/>
      <c r="Q265" s="187"/>
      <c r="R265" s="187"/>
      <c r="S265" s="187"/>
      <c r="T265" s="188"/>
      <c r="AT265" s="182" t="s">
        <v>160</v>
      </c>
      <c r="AU265" s="182" t="s">
        <v>87</v>
      </c>
      <c r="AV265" s="13" t="s">
        <v>87</v>
      </c>
      <c r="AW265" s="13" t="s">
        <v>29</v>
      </c>
      <c r="AX265" s="13" t="s">
        <v>80</v>
      </c>
      <c r="AY265" s="182" t="s">
        <v>147</v>
      </c>
    </row>
    <row r="266" spans="1:65" s="2" customFormat="1" ht="24.2" customHeight="1" x14ac:dyDescent="0.2">
      <c r="A266" s="32"/>
      <c r="B266" s="131"/>
      <c r="C266" s="166" t="s">
        <v>462</v>
      </c>
      <c r="D266" s="166" t="s">
        <v>150</v>
      </c>
      <c r="E266" s="167" t="s">
        <v>463</v>
      </c>
      <c r="F266" s="168" t="s">
        <v>464</v>
      </c>
      <c r="G266" s="169" t="s">
        <v>158</v>
      </c>
      <c r="H266" s="170">
        <v>82.697000000000003</v>
      </c>
      <c r="I266" s="171"/>
      <c r="J266" s="172">
        <f>ROUND(I266*H266,2)</f>
        <v>0</v>
      </c>
      <c r="K266" s="173"/>
      <c r="L266" s="33"/>
      <c r="M266" s="174" t="s">
        <v>1</v>
      </c>
      <c r="N266" s="175" t="s">
        <v>38</v>
      </c>
      <c r="O266" s="61"/>
      <c r="P266" s="176">
        <f>O266*H266</f>
        <v>0</v>
      </c>
      <c r="Q266" s="176">
        <v>0</v>
      </c>
      <c r="R266" s="176">
        <f>Q266*H266</f>
        <v>0</v>
      </c>
      <c r="S266" s="176">
        <v>0</v>
      </c>
      <c r="T266" s="17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8" t="s">
        <v>219</v>
      </c>
      <c r="AT266" s="178" t="s">
        <v>150</v>
      </c>
      <c r="AU266" s="178" t="s">
        <v>87</v>
      </c>
      <c r="AY266" s="17" t="s">
        <v>147</v>
      </c>
      <c r="BE266" s="179">
        <f>IF(N266="základná",J266,0)</f>
        <v>0</v>
      </c>
      <c r="BF266" s="179">
        <f>IF(N266="znížená",J266,0)</f>
        <v>0</v>
      </c>
      <c r="BG266" s="179">
        <f>IF(N266="zákl. prenesená",J266,0)</f>
        <v>0</v>
      </c>
      <c r="BH266" s="179">
        <f>IF(N266="zníž. prenesená",J266,0)</f>
        <v>0</v>
      </c>
      <c r="BI266" s="179">
        <f>IF(N266="nulová",J266,0)</f>
        <v>0</v>
      </c>
      <c r="BJ266" s="17" t="s">
        <v>87</v>
      </c>
      <c r="BK266" s="179">
        <f>ROUND(I266*H266,2)</f>
        <v>0</v>
      </c>
      <c r="BL266" s="17" t="s">
        <v>219</v>
      </c>
      <c r="BM266" s="178" t="s">
        <v>465</v>
      </c>
    </row>
    <row r="267" spans="1:65" s="13" customFormat="1" x14ac:dyDescent="0.2">
      <c r="B267" s="180"/>
      <c r="D267" s="181" t="s">
        <v>160</v>
      </c>
      <c r="E267" s="182" t="s">
        <v>1</v>
      </c>
      <c r="F267" s="183" t="s">
        <v>93</v>
      </c>
      <c r="H267" s="184">
        <v>82.697000000000003</v>
      </c>
      <c r="I267" s="185"/>
      <c r="L267" s="180"/>
      <c r="M267" s="186"/>
      <c r="N267" s="187"/>
      <c r="O267" s="187"/>
      <c r="P267" s="187"/>
      <c r="Q267" s="187"/>
      <c r="R267" s="187"/>
      <c r="S267" s="187"/>
      <c r="T267" s="188"/>
      <c r="AT267" s="182" t="s">
        <v>160</v>
      </c>
      <c r="AU267" s="182" t="s">
        <v>87</v>
      </c>
      <c r="AV267" s="13" t="s">
        <v>87</v>
      </c>
      <c r="AW267" s="13" t="s">
        <v>29</v>
      </c>
      <c r="AX267" s="13" t="s">
        <v>80</v>
      </c>
      <c r="AY267" s="182" t="s">
        <v>147</v>
      </c>
    </row>
    <row r="268" spans="1:65" s="2" customFormat="1" ht="24.2" customHeight="1" x14ac:dyDescent="0.2">
      <c r="A268" s="32"/>
      <c r="B268" s="131"/>
      <c r="C268" s="166" t="s">
        <v>466</v>
      </c>
      <c r="D268" s="166" t="s">
        <v>150</v>
      </c>
      <c r="E268" s="167" t="s">
        <v>467</v>
      </c>
      <c r="F268" s="168" t="s">
        <v>468</v>
      </c>
      <c r="G268" s="169" t="s">
        <v>158</v>
      </c>
      <c r="H268" s="170">
        <v>82.697000000000003</v>
      </c>
      <c r="I268" s="171"/>
      <c r="J268" s="172">
        <f>ROUND(I268*H268,2)</f>
        <v>0</v>
      </c>
      <c r="K268" s="173"/>
      <c r="L268" s="33"/>
      <c r="M268" s="174" t="s">
        <v>1</v>
      </c>
      <c r="N268" s="175" t="s">
        <v>38</v>
      </c>
      <c r="O268" s="61"/>
      <c r="P268" s="176">
        <f>O268*H268</f>
        <v>0</v>
      </c>
      <c r="Q268" s="176">
        <v>3.0000000000000001E-5</v>
      </c>
      <c r="R268" s="176">
        <f>Q268*H268</f>
        <v>2.4809100000000002E-3</v>
      </c>
      <c r="S268" s="176">
        <v>0</v>
      </c>
      <c r="T268" s="177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8" t="s">
        <v>219</v>
      </c>
      <c r="AT268" s="178" t="s">
        <v>150</v>
      </c>
      <c r="AU268" s="178" t="s">
        <v>87</v>
      </c>
      <c r="AY268" s="17" t="s">
        <v>147</v>
      </c>
      <c r="BE268" s="179">
        <f>IF(N268="základná",J268,0)</f>
        <v>0</v>
      </c>
      <c r="BF268" s="179">
        <f>IF(N268="znížená",J268,0)</f>
        <v>0</v>
      </c>
      <c r="BG268" s="179">
        <f>IF(N268="zákl. prenesená",J268,0)</f>
        <v>0</v>
      </c>
      <c r="BH268" s="179">
        <f>IF(N268="zníž. prenesená",J268,0)</f>
        <v>0</v>
      </c>
      <c r="BI268" s="179">
        <f>IF(N268="nulová",J268,0)</f>
        <v>0</v>
      </c>
      <c r="BJ268" s="17" t="s">
        <v>87</v>
      </c>
      <c r="BK268" s="179">
        <f>ROUND(I268*H268,2)</f>
        <v>0</v>
      </c>
      <c r="BL268" s="17" t="s">
        <v>219</v>
      </c>
      <c r="BM268" s="178" t="s">
        <v>469</v>
      </c>
    </row>
    <row r="269" spans="1:65" s="13" customFormat="1" x14ac:dyDescent="0.2">
      <c r="B269" s="180"/>
      <c r="D269" s="181" t="s">
        <v>160</v>
      </c>
      <c r="E269" s="182" t="s">
        <v>1</v>
      </c>
      <c r="F269" s="183" t="s">
        <v>93</v>
      </c>
      <c r="H269" s="184">
        <v>82.697000000000003</v>
      </c>
      <c r="I269" s="185"/>
      <c r="L269" s="180"/>
      <c r="M269" s="186"/>
      <c r="N269" s="187"/>
      <c r="O269" s="187"/>
      <c r="P269" s="187"/>
      <c r="Q269" s="187"/>
      <c r="R269" s="187"/>
      <c r="S269" s="187"/>
      <c r="T269" s="188"/>
      <c r="AT269" s="182" t="s">
        <v>160</v>
      </c>
      <c r="AU269" s="182" t="s">
        <v>87</v>
      </c>
      <c r="AV269" s="13" t="s">
        <v>87</v>
      </c>
      <c r="AW269" s="13" t="s">
        <v>29</v>
      </c>
      <c r="AX269" s="13" t="s">
        <v>80</v>
      </c>
      <c r="AY269" s="182" t="s">
        <v>147</v>
      </c>
    </row>
    <row r="270" spans="1:65" s="2" customFormat="1" ht="24.2" customHeight="1" x14ac:dyDescent="0.2">
      <c r="A270" s="32"/>
      <c r="B270" s="131"/>
      <c r="C270" s="166" t="s">
        <v>470</v>
      </c>
      <c r="D270" s="166" t="s">
        <v>150</v>
      </c>
      <c r="E270" s="167" t="s">
        <v>471</v>
      </c>
      <c r="F270" s="168" t="s">
        <v>472</v>
      </c>
      <c r="G270" s="169" t="s">
        <v>158</v>
      </c>
      <c r="H270" s="170">
        <v>16</v>
      </c>
      <c r="I270" s="171"/>
      <c r="J270" s="172">
        <f>ROUND(I270*H270,2)</f>
        <v>0</v>
      </c>
      <c r="K270" s="173"/>
      <c r="L270" s="33"/>
      <c r="M270" s="174" t="s">
        <v>1</v>
      </c>
      <c r="N270" s="175" t="s">
        <v>38</v>
      </c>
      <c r="O270" s="61"/>
      <c r="P270" s="176">
        <f>O270*H270</f>
        <v>0</v>
      </c>
      <c r="Q270" s="176">
        <v>1.4999999999999999E-4</v>
      </c>
      <c r="R270" s="176">
        <f>Q270*H270</f>
        <v>2.3999999999999998E-3</v>
      </c>
      <c r="S270" s="176">
        <v>0</v>
      </c>
      <c r="T270" s="177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8" t="s">
        <v>219</v>
      </c>
      <c r="AT270" s="178" t="s">
        <v>150</v>
      </c>
      <c r="AU270" s="178" t="s">
        <v>87</v>
      </c>
      <c r="AY270" s="17" t="s">
        <v>147</v>
      </c>
      <c r="BE270" s="179">
        <f>IF(N270="základná",J270,0)</f>
        <v>0</v>
      </c>
      <c r="BF270" s="179">
        <f>IF(N270="znížená",J270,0)</f>
        <v>0</v>
      </c>
      <c r="BG270" s="179">
        <f>IF(N270="zákl. prenesená",J270,0)</f>
        <v>0</v>
      </c>
      <c r="BH270" s="179">
        <f>IF(N270="zníž. prenesená",J270,0)</f>
        <v>0</v>
      </c>
      <c r="BI270" s="179">
        <f>IF(N270="nulová",J270,0)</f>
        <v>0</v>
      </c>
      <c r="BJ270" s="17" t="s">
        <v>87</v>
      </c>
      <c r="BK270" s="179">
        <f>ROUND(I270*H270,2)</f>
        <v>0</v>
      </c>
      <c r="BL270" s="17" t="s">
        <v>219</v>
      </c>
      <c r="BM270" s="178" t="s">
        <v>473</v>
      </c>
    </row>
    <row r="271" spans="1:65" s="13" customFormat="1" x14ac:dyDescent="0.2">
      <c r="B271" s="180"/>
      <c r="D271" s="181" t="s">
        <v>160</v>
      </c>
      <c r="E271" s="182" t="s">
        <v>1</v>
      </c>
      <c r="F271" s="183" t="s">
        <v>474</v>
      </c>
      <c r="H271" s="184">
        <v>16</v>
      </c>
      <c r="I271" s="185"/>
      <c r="L271" s="180"/>
      <c r="M271" s="186"/>
      <c r="N271" s="187"/>
      <c r="O271" s="187"/>
      <c r="P271" s="187"/>
      <c r="Q271" s="187"/>
      <c r="R271" s="187"/>
      <c r="S271" s="187"/>
      <c r="T271" s="188"/>
      <c r="AT271" s="182" t="s">
        <v>160</v>
      </c>
      <c r="AU271" s="182" t="s">
        <v>87</v>
      </c>
      <c r="AV271" s="13" t="s">
        <v>87</v>
      </c>
      <c r="AW271" s="13" t="s">
        <v>29</v>
      </c>
      <c r="AX271" s="13" t="s">
        <v>80</v>
      </c>
      <c r="AY271" s="182" t="s">
        <v>147</v>
      </c>
    </row>
    <row r="272" spans="1:65" s="2" customFormat="1" ht="24.2" customHeight="1" x14ac:dyDescent="0.2">
      <c r="A272" s="32"/>
      <c r="B272" s="131"/>
      <c r="C272" s="166" t="s">
        <v>475</v>
      </c>
      <c r="D272" s="166" t="s">
        <v>150</v>
      </c>
      <c r="E272" s="167" t="s">
        <v>476</v>
      </c>
      <c r="F272" s="168" t="s">
        <v>477</v>
      </c>
      <c r="G272" s="169" t="s">
        <v>158</v>
      </c>
      <c r="H272" s="170">
        <v>41.777000000000001</v>
      </c>
      <c r="I272" s="171"/>
      <c r="J272" s="172">
        <f>ROUND(I272*H272,2)</f>
        <v>0</v>
      </c>
      <c r="K272" s="173"/>
      <c r="L272" s="33"/>
      <c r="M272" s="174" t="s">
        <v>1</v>
      </c>
      <c r="N272" s="175" t="s">
        <v>38</v>
      </c>
      <c r="O272" s="61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8" t="s">
        <v>219</v>
      </c>
      <c r="AT272" s="178" t="s">
        <v>150</v>
      </c>
      <c r="AU272" s="178" t="s">
        <v>87</v>
      </c>
      <c r="AY272" s="17" t="s">
        <v>147</v>
      </c>
      <c r="BE272" s="179">
        <f>IF(N272="základná",J272,0)</f>
        <v>0</v>
      </c>
      <c r="BF272" s="179">
        <f>IF(N272="znížená",J272,0)</f>
        <v>0</v>
      </c>
      <c r="BG272" s="179">
        <f>IF(N272="zákl. prenesená",J272,0)</f>
        <v>0</v>
      </c>
      <c r="BH272" s="179">
        <f>IF(N272="zníž. prenesená",J272,0)</f>
        <v>0</v>
      </c>
      <c r="BI272" s="179">
        <f>IF(N272="nulová",J272,0)</f>
        <v>0</v>
      </c>
      <c r="BJ272" s="17" t="s">
        <v>87</v>
      </c>
      <c r="BK272" s="179">
        <f>ROUND(I272*H272,2)</f>
        <v>0</v>
      </c>
      <c r="BL272" s="17" t="s">
        <v>219</v>
      </c>
      <c r="BM272" s="178" t="s">
        <v>478</v>
      </c>
    </row>
    <row r="273" spans="1:65" s="13" customFormat="1" x14ac:dyDescent="0.2">
      <c r="B273" s="180"/>
      <c r="D273" s="181" t="s">
        <v>160</v>
      </c>
      <c r="E273" s="182" t="s">
        <v>1</v>
      </c>
      <c r="F273" s="183" t="s">
        <v>85</v>
      </c>
      <c r="H273" s="184">
        <v>41.777000000000001</v>
      </c>
      <c r="I273" s="185"/>
      <c r="L273" s="180"/>
      <c r="M273" s="186"/>
      <c r="N273" s="187"/>
      <c r="O273" s="187"/>
      <c r="P273" s="187"/>
      <c r="Q273" s="187"/>
      <c r="R273" s="187"/>
      <c r="S273" s="187"/>
      <c r="T273" s="188"/>
      <c r="AT273" s="182" t="s">
        <v>160</v>
      </c>
      <c r="AU273" s="182" t="s">
        <v>87</v>
      </c>
      <c r="AV273" s="13" t="s">
        <v>87</v>
      </c>
      <c r="AW273" s="13" t="s">
        <v>29</v>
      </c>
      <c r="AX273" s="13" t="s">
        <v>80</v>
      </c>
      <c r="AY273" s="182" t="s">
        <v>147</v>
      </c>
    </row>
    <row r="274" spans="1:65" s="2" customFormat="1" ht="37.9" customHeight="1" x14ac:dyDescent="0.2">
      <c r="A274" s="32"/>
      <c r="B274" s="131"/>
      <c r="C274" s="166" t="s">
        <v>479</v>
      </c>
      <c r="D274" s="166" t="s">
        <v>150</v>
      </c>
      <c r="E274" s="167" t="s">
        <v>480</v>
      </c>
      <c r="F274" s="168" t="s">
        <v>481</v>
      </c>
      <c r="G274" s="169" t="s">
        <v>158</v>
      </c>
      <c r="H274" s="170">
        <v>82.697000000000003</v>
      </c>
      <c r="I274" s="171"/>
      <c r="J274" s="172">
        <f>ROUND(I274*H274,2)</f>
        <v>0</v>
      </c>
      <c r="K274" s="173"/>
      <c r="L274" s="33"/>
      <c r="M274" s="174" t="s">
        <v>1</v>
      </c>
      <c r="N274" s="175" t="s">
        <v>38</v>
      </c>
      <c r="O274" s="61"/>
      <c r="P274" s="176">
        <f>O274*H274</f>
        <v>0</v>
      </c>
      <c r="Q274" s="176">
        <v>3.4000000000000002E-4</v>
      </c>
      <c r="R274" s="176">
        <f>Q274*H274</f>
        <v>2.8116980000000003E-2</v>
      </c>
      <c r="S274" s="176">
        <v>0</v>
      </c>
      <c r="T274" s="177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8" t="s">
        <v>219</v>
      </c>
      <c r="AT274" s="178" t="s">
        <v>150</v>
      </c>
      <c r="AU274" s="178" t="s">
        <v>87</v>
      </c>
      <c r="AY274" s="17" t="s">
        <v>147</v>
      </c>
      <c r="BE274" s="179">
        <f>IF(N274="základná",J274,0)</f>
        <v>0</v>
      </c>
      <c r="BF274" s="179">
        <f>IF(N274="znížená",J274,0)</f>
        <v>0</v>
      </c>
      <c r="BG274" s="179">
        <f>IF(N274="zákl. prenesená",J274,0)</f>
        <v>0</v>
      </c>
      <c r="BH274" s="179">
        <f>IF(N274="zníž. prenesená",J274,0)</f>
        <v>0</v>
      </c>
      <c r="BI274" s="179">
        <f>IF(N274="nulová",J274,0)</f>
        <v>0</v>
      </c>
      <c r="BJ274" s="17" t="s">
        <v>87</v>
      </c>
      <c r="BK274" s="179">
        <f>ROUND(I274*H274,2)</f>
        <v>0</v>
      </c>
      <c r="BL274" s="17" t="s">
        <v>219</v>
      </c>
      <c r="BM274" s="178" t="s">
        <v>482</v>
      </c>
    </row>
    <row r="275" spans="1:65" s="13" customFormat="1" x14ac:dyDescent="0.2">
      <c r="B275" s="180"/>
      <c r="D275" s="181" t="s">
        <v>160</v>
      </c>
      <c r="E275" s="182" t="s">
        <v>1</v>
      </c>
      <c r="F275" s="183" t="s">
        <v>85</v>
      </c>
      <c r="H275" s="184">
        <v>41.777000000000001</v>
      </c>
      <c r="I275" s="185"/>
      <c r="L275" s="180"/>
      <c r="M275" s="186"/>
      <c r="N275" s="187"/>
      <c r="O275" s="187"/>
      <c r="P275" s="187"/>
      <c r="Q275" s="187"/>
      <c r="R275" s="187"/>
      <c r="S275" s="187"/>
      <c r="T275" s="188"/>
      <c r="AT275" s="182" t="s">
        <v>160</v>
      </c>
      <c r="AU275" s="182" t="s">
        <v>87</v>
      </c>
      <c r="AV275" s="13" t="s">
        <v>87</v>
      </c>
      <c r="AW275" s="13" t="s">
        <v>29</v>
      </c>
      <c r="AX275" s="13" t="s">
        <v>72</v>
      </c>
      <c r="AY275" s="182" t="s">
        <v>147</v>
      </c>
    </row>
    <row r="276" spans="1:65" s="13" customFormat="1" x14ac:dyDescent="0.2">
      <c r="B276" s="180"/>
      <c r="D276" s="181" t="s">
        <v>160</v>
      </c>
      <c r="E276" s="182" t="s">
        <v>1</v>
      </c>
      <c r="F276" s="183" t="s">
        <v>483</v>
      </c>
      <c r="H276" s="184">
        <v>38.82</v>
      </c>
      <c r="I276" s="185"/>
      <c r="L276" s="180"/>
      <c r="M276" s="186"/>
      <c r="N276" s="187"/>
      <c r="O276" s="187"/>
      <c r="P276" s="187"/>
      <c r="Q276" s="187"/>
      <c r="R276" s="187"/>
      <c r="S276" s="187"/>
      <c r="T276" s="188"/>
      <c r="AT276" s="182" t="s">
        <v>160</v>
      </c>
      <c r="AU276" s="182" t="s">
        <v>87</v>
      </c>
      <c r="AV276" s="13" t="s">
        <v>87</v>
      </c>
      <c r="AW276" s="13" t="s">
        <v>29</v>
      </c>
      <c r="AX276" s="13" t="s">
        <v>72</v>
      </c>
      <c r="AY276" s="182" t="s">
        <v>147</v>
      </c>
    </row>
    <row r="277" spans="1:65" s="13" customFormat="1" x14ac:dyDescent="0.2">
      <c r="B277" s="180"/>
      <c r="D277" s="181" t="s">
        <v>160</v>
      </c>
      <c r="E277" s="182" t="s">
        <v>1</v>
      </c>
      <c r="F277" s="183" t="s">
        <v>484</v>
      </c>
      <c r="H277" s="184">
        <v>2.1</v>
      </c>
      <c r="I277" s="185"/>
      <c r="L277" s="180"/>
      <c r="M277" s="186"/>
      <c r="N277" s="187"/>
      <c r="O277" s="187"/>
      <c r="P277" s="187"/>
      <c r="Q277" s="187"/>
      <c r="R277" s="187"/>
      <c r="S277" s="187"/>
      <c r="T277" s="188"/>
      <c r="AT277" s="182" t="s">
        <v>160</v>
      </c>
      <c r="AU277" s="182" t="s">
        <v>87</v>
      </c>
      <c r="AV277" s="13" t="s">
        <v>87</v>
      </c>
      <c r="AW277" s="13" t="s">
        <v>29</v>
      </c>
      <c r="AX277" s="13" t="s">
        <v>72</v>
      </c>
      <c r="AY277" s="182" t="s">
        <v>147</v>
      </c>
    </row>
    <row r="278" spans="1:65" s="14" customFormat="1" x14ac:dyDescent="0.2">
      <c r="B278" s="189"/>
      <c r="D278" s="181" t="s">
        <v>160</v>
      </c>
      <c r="E278" s="190" t="s">
        <v>93</v>
      </c>
      <c r="F278" s="191" t="s">
        <v>164</v>
      </c>
      <c r="H278" s="192">
        <v>82.697000000000003</v>
      </c>
      <c r="I278" s="193"/>
      <c r="L278" s="189"/>
      <c r="M278" s="194"/>
      <c r="N278" s="195"/>
      <c r="O278" s="195"/>
      <c r="P278" s="195"/>
      <c r="Q278" s="195"/>
      <c r="R278" s="195"/>
      <c r="S278" s="195"/>
      <c r="T278" s="196"/>
      <c r="AT278" s="190" t="s">
        <v>160</v>
      </c>
      <c r="AU278" s="190" t="s">
        <v>87</v>
      </c>
      <c r="AV278" s="14" t="s">
        <v>154</v>
      </c>
      <c r="AW278" s="14" t="s">
        <v>29</v>
      </c>
      <c r="AX278" s="14" t="s">
        <v>80</v>
      </c>
      <c r="AY278" s="190" t="s">
        <v>147</v>
      </c>
    </row>
    <row r="279" spans="1:65" s="12" customFormat="1" ht="22.9" customHeight="1" x14ac:dyDescent="0.2">
      <c r="B279" s="153"/>
      <c r="D279" s="154" t="s">
        <v>71</v>
      </c>
      <c r="E279" s="164" t="s">
        <v>485</v>
      </c>
      <c r="F279" s="164" t="s">
        <v>486</v>
      </c>
      <c r="I279" s="156"/>
      <c r="J279" s="165">
        <f>BK279</f>
        <v>0</v>
      </c>
      <c r="L279" s="153"/>
      <c r="M279" s="158"/>
      <c r="N279" s="159"/>
      <c r="O279" s="159"/>
      <c r="P279" s="160">
        <f>SUM(P280:P283)</f>
        <v>0</v>
      </c>
      <c r="Q279" s="159"/>
      <c r="R279" s="160">
        <f>SUM(R280:R283)</f>
        <v>0</v>
      </c>
      <c r="S279" s="159"/>
      <c r="T279" s="161">
        <f>SUM(T280:T283)</f>
        <v>3.9599999999999996E-2</v>
      </c>
      <c r="AR279" s="154" t="s">
        <v>87</v>
      </c>
      <c r="AT279" s="162" t="s">
        <v>71</v>
      </c>
      <c r="AU279" s="162" t="s">
        <v>80</v>
      </c>
      <c r="AY279" s="154" t="s">
        <v>147</v>
      </c>
      <c r="BK279" s="163">
        <f>SUM(BK280:BK283)</f>
        <v>0</v>
      </c>
    </row>
    <row r="280" spans="1:65" s="2" customFormat="1" ht="24.2" customHeight="1" x14ac:dyDescent="0.2">
      <c r="A280" s="32"/>
      <c r="B280" s="131"/>
      <c r="C280" s="166" t="s">
        <v>487</v>
      </c>
      <c r="D280" s="166" t="s">
        <v>150</v>
      </c>
      <c r="E280" s="167" t="s">
        <v>488</v>
      </c>
      <c r="F280" s="168" t="s">
        <v>489</v>
      </c>
      <c r="G280" s="169" t="s">
        <v>158</v>
      </c>
      <c r="H280" s="170">
        <v>1.8</v>
      </c>
      <c r="I280" s="171"/>
      <c r="J280" s="172">
        <f>ROUND(I280*H280,2)</f>
        <v>0</v>
      </c>
      <c r="K280" s="173"/>
      <c r="L280" s="33"/>
      <c r="M280" s="174" t="s">
        <v>1</v>
      </c>
      <c r="N280" s="175" t="s">
        <v>38</v>
      </c>
      <c r="O280" s="61"/>
      <c r="P280" s="176">
        <f>O280*H280</f>
        <v>0</v>
      </c>
      <c r="Q280" s="176">
        <v>0</v>
      </c>
      <c r="R280" s="176">
        <f>Q280*H280</f>
        <v>0</v>
      </c>
      <c r="S280" s="176">
        <v>2.1999999999999999E-2</v>
      </c>
      <c r="T280" s="177">
        <f>S280*H280</f>
        <v>3.9599999999999996E-2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8" t="s">
        <v>219</v>
      </c>
      <c r="AT280" s="178" t="s">
        <v>150</v>
      </c>
      <c r="AU280" s="178" t="s">
        <v>87</v>
      </c>
      <c r="AY280" s="17" t="s">
        <v>147</v>
      </c>
      <c r="BE280" s="179">
        <f>IF(N280="základná",J280,0)</f>
        <v>0</v>
      </c>
      <c r="BF280" s="179">
        <f>IF(N280="znížená",J280,0)</f>
        <v>0</v>
      </c>
      <c r="BG280" s="179">
        <f>IF(N280="zákl. prenesená",J280,0)</f>
        <v>0</v>
      </c>
      <c r="BH280" s="179">
        <f>IF(N280="zníž. prenesená",J280,0)</f>
        <v>0</v>
      </c>
      <c r="BI280" s="179">
        <f>IF(N280="nulová",J280,0)</f>
        <v>0</v>
      </c>
      <c r="BJ280" s="17" t="s">
        <v>87</v>
      </c>
      <c r="BK280" s="179">
        <f>ROUND(I280*H280,2)</f>
        <v>0</v>
      </c>
      <c r="BL280" s="17" t="s">
        <v>219</v>
      </c>
      <c r="BM280" s="178" t="s">
        <v>490</v>
      </c>
    </row>
    <row r="281" spans="1:65" s="13" customFormat="1" x14ac:dyDescent="0.2">
      <c r="B281" s="180"/>
      <c r="D281" s="181" t="s">
        <v>160</v>
      </c>
      <c r="E281" s="182" t="s">
        <v>1</v>
      </c>
      <c r="F281" s="183" t="s">
        <v>491</v>
      </c>
      <c r="H281" s="184">
        <v>1.8</v>
      </c>
      <c r="I281" s="185"/>
      <c r="L281" s="180"/>
      <c r="M281" s="186"/>
      <c r="N281" s="187"/>
      <c r="O281" s="187"/>
      <c r="P281" s="187"/>
      <c r="Q281" s="187"/>
      <c r="R281" s="187"/>
      <c r="S281" s="187"/>
      <c r="T281" s="188"/>
      <c r="AT281" s="182" t="s">
        <v>160</v>
      </c>
      <c r="AU281" s="182" t="s">
        <v>87</v>
      </c>
      <c r="AV281" s="13" t="s">
        <v>87</v>
      </c>
      <c r="AW281" s="13" t="s">
        <v>29</v>
      </c>
      <c r="AX281" s="13" t="s">
        <v>80</v>
      </c>
      <c r="AY281" s="182" t="s">
        <v>147</v>
      </c>
    </row>
    <row r="282" spans="1:65" s="2" customFormat="1" ht="49.15" customHeight="1" x14ac:dyDescent="0.2">
      <c r="A282" s="32"/>
      <c r="B282" s="131"/>
      <c r="C282" s="166" t="s">
        <v>492</v>
      </c>
      <c r="D282" s="166" t="s">
        <v>150</v>
      </c>
      <c r="E282" s="167" t="s">
        <v>493</v>
      </c>
      <c r="F282" s="168" t="s">
        <v>494</v>
      </c>
      <c r="G282" s="169" t="s">
        <v>158</v>
      </c>
      <c r="H282" s="170">
        <v>1.8</v>
      </c>
      <c r="I282" s="171"/>
      <c r="J282" s="172">
        <f>ROUND(I282*H282,2)</f>
        <v>0</v>
      </c>
      <c r="K282" s="173"/>
      <c r="L282" s="33"/>
      <c r="M282" s="174" t="s">
        <v>1</v>
      </c>
      <c r="N282" s="175" t="s">
        <v>38</v>
      </c>
      <c r="O282" s="61"/>
      <c r="P282" s="176">
        <f>O282*H282</f>
        <v>0</v>
      </c>
      <c r="Q282" s="176">
        <v>0</v>
      </c>
      <c r="R282" s="176">
        <f>Q282*H282</f>
        <v>0</v>
      </c>
      <c r="S282" s="176">
        <v>0</v>
      </c>
      <c r="T282" s="177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8" t="s">
        <v>219</v>
      </c>
      <c r="AT282" s="178" t="s">
        <v>150</v>
      </c>
      <c r="AU282" s="178" t="s">
        <v>87</v>
      </c>
      <c r="AY282" s="17" t="s">
        <v>147</v>
      </c>
      <c r="BE282" s="179">
        <f>IF(N282="základná",J282,0)</f>
        <v>0</v>
      </c>
      <c r="BF282" s="179">
        <f>IF(N282="znížená",J282,0)</f>
        <v>0</v>
      </c>
      <c r="BG282" s="179">
        <f>IF(N282="zákl. prenesená",J282,0)</f>
        <v>0</v>
      </c>
      <c r="BH282" s="179">
        <f>IF(N282="zníž. prenesená",J282,0)</f>
        <v>0</v>
      </c>
      <c r="BI282" s="179">
        <f>IF(N282="nulová",J282,0)</f>
        <v>0</v>
      </c>
      <c r="BJ282" s="17" t="s">
        <v>87</v>
      </c>
      <c r="BK282" s="179">
        <f>ROUND(I282*H282,2)</f>
        <v>0</v>
      </c>
      <c r="BL282" s="17" t="s">
        <v>219</v>
      </c>
      <c r="BM282" s="178" t="s">
        <v>495</v>
      </c>
    </row>
    <row r="283" spans="1:65" s="2" customFormat="1" ht="24.2" customHeight="1" x14ac:dyDescent="0.2">
      <c r="A283" s="32"/>
      <c r="B283" s="131"/>
      <c r="C283" s="166" t="s">
        <v>496</v>
      </c>
      <c r="D283" s="166" t="s">
        <v>150</v>
      </c>
      <c r="E283" s="167" t="s">
        <v>497</v>
      </c>
      <c r="F283" s="168" t="s">
        <v>498</v>
      </c>
      <c r="G283" s="169" t="s">
        <v>278</v>
      </c>
      <c r="H283" s="208"/>
      <c r="I283" s="171"/>
      <c r="J283" s="172">
        <f>ROUND(I283*H283,2)</f>
        <v>0</v>
      </c>
      <c r="K283" s="173"/>
      <c r="L283" s="33"/>
      <c r="M283" s="174" t="s">
        <v>1</v>
      </c>
      <c r="N283" s="175" t="s">
        <v>38</v>
      </c>
      <c r="O283" s="61"/>
      <c r="P283" s="176">
        <f>O283*H283</f>
        <v>0</v>
      </c>
      <c r="Q283" s="176">
        <v>0</v>
      </c>
      <c r="R283" s="176">
        <f>Q283*H283</f>
        <v>0</v>
      </c>
      <c r="S283" s="176">
        <v>0</v>
      </c>
      <c r="T283" s="177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8" t="s">
        <v>219</v>
      </c>
      <c r="AT283" s="178" t="s">
        <v>150</v>
      </c>
      <c r="AU283" s="178" t="s">
        <v>87</v>
      </c>
      <c r="AY283" s="17" t="s">
        <v>147</v>
      </c>
      <c r="BE283" s="179">
        <f>IF(N283="základná",J283,0)</f>
        <v>0</v>
      </c>
      <c r="BF283" s="179">
        <f>IF(N283="znížená",J283,0)</f>
        <v>0</v>
      </c>
      <c r="BG283" s="179">
        <f>IF(N283="zákl. prenesená",J283,0)</f>
        <v>0</v>
      </c>
      <c r="BH283" s="179">
        <f>IF(N283="zníž. prenesená",J283,0)</f>
        <v>0</v>
      </c>
      <c r="BI283" s="179">
        <f>IF(N283="nulová",J283,0)</f>
        <v>0</v>
      </c>
      <c r="BJ283" s="17" t="s">
        <v>87</v>
      </c>
      <c r="BK283" s="179">
        <f>ROUND(I283*H283,2)</f>
        <v>0</v>
      </c>
      <c r="BL283" s="17" t="s">
        <v>219</v>
      </c>
      <c r="BM283" s="178" t="s">
        <v>499</v>
      </c>
    </row>
    <row r="284" spans="1:65" s="12" customFormat="1" ht="25.9" customHeight="1" x14ac:dyDescent="0.2">
      <c r="B284" s="153"/>
      <c r="D284" s="154" t="s">
        <v>71</v>
      </c>
      <c r="E284" s="155" t="s">
        <v>174</v>
      </c>
      <c r="F284" s="155" t="s">
        <v>500</v>
      </c>
      <c r="I284" s="156"/>
      <c r="J284" s="157">
        <f>BK284</f>
        <v>0</v>
      </c>
      <c r="L284" s="153"/>
      <c r="M284" s="158"/>
      <c r="N284" s="159"/>
      <c r="O284" s="159"/>
      <c r="P284" s="160">
        <f>P285</f>
        <v>0</v>
      </c>
      <c r="Q284" s="159"/>
      <c r="R284" s="160">
        <f>R285</f>
        <v>0</v>
      </c>
      <c r="S284" s="159"/>
      <c r="T284" s="161">
        <f>T285</f>
        <v>0</v>
      </c>
      <c r="AR284" s="154" t="s">
        <v>165</v>
      </c>
      <c r="AT284" s="162" t="s">
        <v>71</v>
      </c>
      <c r="AU284" s="162" t="s">
        <v>72</v>
      </c>
      <c r="AY284" s="154" t="s">
        <v>147</v>
      </c>
      <c r="BK284" s="163">
        <f>BK285</f>
        <v>0</v>
      </c>
    </row>
    <row r="285" spans="1:65" s="12" customFormat="1" ht="22.9" customHeight="1" x14ac:dyDescent="0.2">
      <c r="B285" s="153"/>
      <c r="D285" s="154" t="s">
        <v>71</v>
      </c>
      <c r="E285" s="164" t="s">
        <v>501</v>
      </c>
      <c r="F285" s="164" t="s">
        <v>502</v>
      </c>
      <c r="I285" s="156"/>
      <c r="J285" s="165">
        <f>BK285</f>
        <v>0</v>
      </c>
      <c r="L285" s="153"/>
      <c r="M285" s="158"/>
      <c r="N285" s="159"/>
      <c r="O285" s="159"/>
      <c r="P285" s="160">
        <f>SUM(P286:P295)</f>
        <v>0</v>
      </c>
      <c r="Q285" s="159"/>
      <c r="R285" s="160">
        <f>SUM(R286:R295)</f>
        <v>0</v>
      </c>
      <c r="S285" s="159"/>
      <c r="T285" s="161">
        <f>SUM(T286:T295)</f>
        <v>0</v>
      </c>
      <c r="AR285" s="154" t="s">
        <v>165</v>
      </c>
      <c r="AT285" s="162" t="s">
        <v>71</v>
      </c>
      <c r="AU285" s="162" t="s">
        <v>80</v>
      </c>
      <c r="AY285" s="154" t="s">
        <v>147</v>
      </c>
      <c r="BK285" s="163">
        <f>SUM(BK286:BK295)</f>
        <v>0</v>
      </c>
    </row>
    <row r="286" spans="1:65" s="2" customFormat="1" ht="49.15" customHeight="1" x14ac:dyDescent="0.2">
      <c r="A286" s="32"/>
      <c r="B286" s="131"/>
      <c r="C286" s="166" t="s">
        <v>503</v>
      </c>
      <c r="D286" s="166" t="s">
        <v>150</v>
      </c>
      <c r="E286" s="167" t="s">
        <v>504</v>
      </c>
      <c r="F286" s="168" t="s">
        <v>505</v>
      </c>
      <c r="G286" s="169" t="s">
        <v>208</v>
      </c>
      <c r="H286" s="170">
        <v>1</v>
      </c>
      <c r="I286" s="171"/>
      <c r="J286" s="172">
        <f>ROUND(I286*H286,2)</f>
        <v>0</v>
      </c>
      <c r="K286" s="173"/>
      <c r="L286" s="33"/>
      <c r="M286" s="174" t="s">
        <v>1</v>
      </c>
      <c r="N286" s="175" t="s">
        <v>38</v>
      </c>
      <c r="O286" s="61"/>
      <c r="P286" s="176">
        <f>O286*H286</f>
        <v>0</v>
      </c>
      <c r="Q286" s="176">
        <v>0</v>
      </c>
      <c r="R286" s="176">
        <f>Q286*H286</f>
        <v>0</v>
      </c>
      <c r="S286" s="176">
        <v>0</v>
      </c>
      <c r="T286" s="17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8" t="s">
        <v>453</v>
      </c>
      <c r="AT286" s="178" t="s">
        <v>150</v>
      </c>
      <c r="AU286" s="178" t="s">
        <v>87</v>
      </c>
      <c r="AY286" s="17" t="s">
        <v>147</v>
      </c>
      <c r="BE286" s="179">
        <f>IF(N286="základná",J286,0)</f>
        <v>0</v>
      </c>
      <c r="BF286" s="179">
        <f>IF(N286="znížená",J286,0)</f>
        <v>0</v>
      </c>
      <c r="BG286" s="179">
        <f>IF(N286="zákl. prenesená",J286,0)</f>
        <v>0</v>
      </c>
      <c r="BH286" s="179">
        <f>IF(N286="zníž. prenesená",J286,0)</f>
        <v>0</v>
      </c>
      <c r="BI286" s="179">
        <f>IF(N286="nulová",J286,0)</f>
        <v>0</v>
      </c>
      <c r="BJ286" s="17" t="s">
        <v>87</v>
      </c>
      <c r="BK286" s="179">
        <f>ROUND(I286*H286,2)</f>
        <v>0</v>
      </c>
      <c r="BL286" s="17" t="s">
        <v>453</v>
      </c>
      <c r="BM286" s="178" t="s">
        <v>506</v>
      </c>
    </row>
    <row r="287" spans="1:65" s="13" customFormat="1" x14ac:dyDescent="0.2">
      <c r="B287" s="180"/>
      <c r="D287" s="181" t="s">
        <v>160</v>
      </c>
      <c r="E287" s="182" t="s">
        <v>1</v>
      </c>
      <c r="F287" s="183" t="s">
        <v>80</v>
      </c>
      <c r="H287" s="184">
        <v>1</v>
      </c>
      <c r="I287" s="185"/>
      <c r="L287" s="180"/>
      <c r="M287" s="186"/>
      <c r="N287" s="187"/>
      <c r="O287" s="187"/>
      <c r="P287" s="187"/>
      <c r="Q287" s="187"/>
      <c r="R287" s="187"/>
      <c r="S287" s="187"/>
      <c r="T287" s="188"/>
      <c r="AT287" s="182" t="s">
        <v>160</v>
      </c>
      <c r="AU287" s="182" t="s">
        <v>87</v>
      </c>
      <c r="AV287" s="13" t="s">
        <v>87</v>
      </c>
      <c r="AW287" s="13" t="s">
        <v>29</v>
      </c>
      <c r="AX287" s="13" t="s">
        <v>80</v>
      </c>
      <c r="AY287" s="182" t="s">
        <v>147</v>
      </c>
    </row>
    <row r="288" spans="1:65" s="2" customFormat="1" ht="24.2" customHeight="1" x14ac:dyDescent="0.2">
      <c r="A288" s="32"/>
      <c r="B288" s="131"/>
      <c r="C288" s="166" t="s">
        <v>507</v>
      </c>
      <c r="D288" s="166" t="s">
        <v>150</v>
      </c>
      <c r="E288" s="167" t="s">
        <v>508</v>
      </c>
      <c r="F288" s="168" t="s">
        <v>509</v>
      </c>
      <c r="G288" s="169" t="s">
        <v>208</v>
      </c>
      <c r="H288" s="170">
        <v>50</v>
      </c>
      <c r="I288" s="171"/>
      <c r="J288" s="172">
        <f>ROUND(I288*H288,2)</f>
        <v>0</v>
      </c>
      <c r="K288" s="173"/>
      <c r="L288" s="33"/>
      <c r="M288" s="174" t="s">
        <v>1</v>
      </c>
      <c r="N288" s="175" t="s">
        <v>38</v>
      </c>
      <c r="O288" s="61"/>
      <c r="P288" s="176">
        <f>O288*H288</f>
        <v>0</v>
      </c>
      <c r="Q288" s="176">
        <v>0</v>
      </c>
      <c r="R288" s="176">
        <f>Q288*H288</f>
        <v>0</v>
      </c>
      <c r="S288" s="176">
        <v>0</v>
      </c>
      <c r="T288" s="177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8" t="s">
        <v>453</v>
      </c>
      <c r="AT288" s="178" t="s">
        <v>150</v>
      </c>
      <c r="AU288" s="178" t="s">
        <v>87</v>
      </c>
      <c r="AY288" s="17" t="s">
        <v>147</v>
      </c>
      <c r="BE288" s="179">
        <f>IF(N288="základná",J288,0)</f>
        <v>0</v>
      </c>
      <c r="BF288" s="179">
        <f>IF(N288="znížená",J288,0)</f>
        <v>0</v>
      </c>
      <c r="BG288" s="179">
        <f>IF(N288="zákl. prenesená",J288,0)</f>
        <v>0</v>
      </c>
      <c r="BH288" s="179">
        <f>IF(N288="zníž. prenesená",J288,0)</f>
        <v>0</v>
      </c>
      <c r="BI288" s="179">
        <f>IF(N288="nulová",J288,0)</f>
        <v>0</v>
      </c>
      <c r="BJ288" s="17" t="s">
        <v>87</v>
      </c>
      <c r="BK288" s="179">
        <f>ROUND(I288*H288,2)</f>
        <v>0</v>
      </c>
      <c r="BL288" s="17" t="s">
        <v>453</v>
      </c>
      <c r="BM288" s="178" t="s">
        <v>510</v>
      </c>
    </row>
    <row r="289" spans="1:65" s="13" customFormat="1" x14ac:dyDescent="0.2">
      <c r="B289" s="180"/>
      <c r="D289" s="181" t="s">
        <v>160</v>
      </c>
      <c r="E289" s="182" t="s">
        <v>1</v>
      </c>
      <c r="F289" s="183" t="s">
        <v>387</v>
      </c>
      <c r="H289" s="184">
        <v>50</v>
      </c>
      <c r="I289" s="185"/>
      <c r="L289" s="180"/>
      <c r="M289" s="186"/>
      <c r="N289" s="187"/>
      <c r="O289" s="187"/>
      <c r="P289" s="187"/>
      <c r="Q289" s="187"/>
      <c r="R289" s="187"/>
      <c r="S289" s="187"/>
      <c r="T289" s="188"/>
      <c r="AT289" s="182" t="s">
        <v>160</v>
      </c>
      <c r="AU289" s="182" t="s">
        <v>87</v>
      </c>
      <c r="AV289" s="13" t="s">
        <v>87</v>
      </c>
      <c r="AW289" s="13" t="s">
        <v>29</v>
      </c>
      <c r="AX289" s="13" t="s">
        <v>80</v>
      </c>
      <c r="AY289" s="182" t="s">
        <v>147</v>
      </c>
    </row>
    <row r="290" spans="1:65" s="15" customFormat="1" x14ac:dyDescent="0.2">
      <c r="B290" s="209"/>
      <c r="D290" s="181" t="s">
        <v>160</v>
      </c>
      <c r="E290" s="210" t="s">
        <v>1</v>
      </c>
      <c r="F290" s="211" t="s">
        <v>511</v>
      </c>
      <c r="H290" s="210" t="s">
        <v>1</v>
      </c>
      <c r="I290" s="212"/>
      <c r="L290" s="209"/>
      <c r="M290" s="213"/>
      <c r="N290" s="214"/>
      <c r="O290" s="214"/>
      <c r="P290" s="214"/>
      <c r="Q290" s="214"/>
      <c r="R290" s="214"/>
      <c r="S290" s="214"/>
      <c r="T290" s="215"/>
      <c r="AT290" s="210" t="s">
        <v>160</v>
      </c>
      <c r="AU290" s="210" t="s">
        <v>87</v>
      </c>
      <c r="AV290" s="15" t="s">
        <v>80</v>
      </c>
      <c r="AW290" s="15" t="s">
        <v>29</v>
      </c>
      <c r="AX290" s="15" t="s">
        <v>72</v>
      </c>
      <c r="AY290" s="210" t="s">
        <v>147</v>
      </c>
    </row>
    <row r="291" spans="1:65" s="2" customFormat="1" ht="24.2" customHeight="1" x14ac:dyDescent="0.2">
      <c r="A291" s="32"/>
      <c r="B291" s="131"/>
      <c r="C291" s="166" t="s">
        <v>512</v>
      </c>
      <c r="D291" s="166" t="s">
        <v>150</v>
      </c>
      <c r="E291" s="167" t="s">
        <v>513</v>
      </c>
      <c r="F291" s="168" t="s">
        <v>514</v>
      </c>
      <c r="G291" s="169" t="s">
        <v>208</v>
      </c>
      <c r="H291" s="170">
        <v>40</v>
      </c>
      <c r="I291" s="171"/>
      <c r="J291" s="172">
        <f>ROUND(I291*H291,2)</f>
        <v>0</v>
      </c>
      <c r="K291" s="173"/>
      <c r="L291" s="33"/>
      <c r="M291" s="174" t="s">
        <v>1</v>
      </c>
      <c r="N291" s="175" t="s">
        <v>38</v>
      </c>
      <c r="O291" s="61"/>
      <c r="P291" s="176">
        <f>O291*H291</f>
        <v>0</v>
      </c>
      <c r="Q291" s="176">
        <v>0</v>
      </c>
      <c r="R291" s="176">
        <f>Q291*H291</f>
        <v>0</v>
      </c>
      <c r="S291" s="176">
        <v>0</v>
      </c>
      <c r="T291" s="177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8" t="s">
        <v>453</v>
      </c>
      <c r="AT291" s="178" t="s">
        <v>150</v>
      </c>
      <c r="AU291" s="178" t="s">
        <v>87</v>
      </c>
      <c r="AY291" s="17" t="s">
        <v>147</v>
      </c>
      <c r="BE291" s="179">
        <f>IF(N291="základná",J291,0)</f>
        <v>0</v>
      </c>
      <c r="BF291" s="179">
        <f>IF(N291="znížená",J291,0)</f>
        <v>0</v>
      </c>
      <c r="BG291" s="179">
        <f>IF(N291="zákl. prenesená",J291,0)</f>
        <v>0</v>
      </c>
      <c r="BH291" s="179">
        <f>IF(N291="zníž. prenesená",J291,0)</f>
        <v>0</v>
      </c>
      <c r="BI291" s="179">
        <f>IF(N291="nulová",J291,0)</f>
        <v>0</v>
      </c>
      <c r="BJ291" s="17" t="s">
        <v>87</v>
      </c>
      <c r="BK291" s="179">
        <f>ROUND(I291*H291,2)</f>
        <v>0</v>
      </c>
      <c r="BL291" s="17" t="s">
        <v>453</v>
      </c>
      <c r="BM291" s="178" t="s">
        <v>515</v>
      </c>
    </row>
    <row r="292" spans="1:65" s="13" customFormat="1" x14ac:dyDescent="0.2">
      <c r="B292" s="180"/>
      <c r="D292" s="181" t="s">
        <v>160</v>
      </c>
      <c r="E292" s="182" t="s">
        <v>1</v>
      </c>
      <c r="F292" s="183" t="s">
        <v>342</v>
      </c>
      <c r="H292" s="184">
        <v>40</v>
      </c>
      <c r="I292" s="185"/>
      <c r="L292" s="180"/>
      <c r="M292" s="186"/>
      <c r="N292" s="187"/>
      <c r="O292" s="187"/>
      <c r="P292" s="187"/>
      <c r="Q292" s="187"/>
      <c r="R292" s="187"/>
      <c r="S292" s="187"/>
      <c r="T292" s="188"/>
      <c r="AT292" s="182" t="s">
        <v>160</v>
      </c>
      <c r="AU292" s="182" t="s">
        <v>87</v>
      </c>
      <c r="AV292" s="13" t="s">
        <v>87</v>
      </c>
      <c r="AW292" s="13" t="s">
        <v>29</v>
      </c>
      <c r="AX292" s="13" t="s">
        <v>80</v>
      </c>
      <c r="AY292" s="182" t="s">
        <v>147</v>
      </c>
    </row>
    <row r="293" spans="1:65" s="15" customFormat="1" x14ac:dyDescent="0.2">
      <c r="B293" s="209"/>
      <c r="D293" s="181" t="s">
        <v>160</v>
      </c>
      <c r="E293" s="210" t="s">
        <v>1</v>
      </c>
      <c r="F293" s="211" t="s">
        <v>511</v>
      </c>
      <c r="H293" s="210" t="s">
        <v>1</v>
      </c>
      <c r="I293" s="212"/>
      <c r="L293" s="209"/>
      <c r="M293" s="213"/>
      <c r="N293" s="214"/>
      <c r="O293" s="214"/>
      <c r="P293" s="214"/>
      <c r="Q293" s="214"/>
      <c r="R293" s="214"/>
      <c r="S293" s="214"/>
      <c r="T293" s="215"/>
      <c r="AT293" s="210" t="s">
        <v>160</v>
      </c>
      <c r="AU293" s="210" t="s">
        <v>87</v>
      </c>
      <c r="AV293" s="15" t="s">
        <v>80</v>
      </c>
      <c r="AW293" s="15" t="s">
        <v>29</v>
      </c>
      <c r="AX293" s="15" t="s">
        <v>72</v>
      </c>
      <c r="AY293" s="210" t="s">
        <v>147</v>
      </c>
    </row>
    <row r="294" spans="1:65" s="2" customFormat="1" ht="16.5" customHeight="1" x14ac:dyDescent="0.2">
      <c r="A294" s="32"/>
      <c r="B294" s="131"/>
      <c r="C294" s="166" t="s">
        <v>516</v>
      </c>
      <c r="D294" s="166" t="s">
        <v>150</v>
      </c>
      <c r="E294" s="167" t="s">
        <v>517</v>
      </c>
      <c r="F294" s="168" t="s">
        <v>518</v>
      </c>
      <c r="G294" s="169" t="s">
        <v>285</v>
      </c>
      <c r="H294" s="170">
        <v>15</v>
      </c>
      <c r="I294" s="171"/>
      <c r="J294" s="172">
        <f>ROUND(I294*H294,2)</f>
        <v>0</v>
      </c>
      <c r="K294" s="173"/>
      <c r="L294" s="33"/>
      <c r="M294" s="174" t="s">
        <v>1</v>
      </c>
      <c r="N294" s="175" t="s">
        <v>38</v>
      </c>
      <c r="O294" s="61"/>
      <c r="P294" s="176">
        <f>O294*H294</f>
        <v>0</v>
      </c>
      <c r="Q294" s="176">
        <v>0</v>
      </c>
      <c r="R294" s="176">
        <f>Q294*H294</f>
        <v>0</v>
      </c>
      <c r="S294" s="176">
        <v>0</v>
      </c>
      <c r="T294" s="177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8" t="s">
        <v>453</v>
      </c>
      <c r="AT294" s="178" t="s">
        <v>150</v>
      </c>
      <c r="AU294" s="178" t="s">
        <v>87</v>
      </c>
      <c r="AY294" s="17" t="s">
        <v>147</v>
      </c>
      <c r="BE294" s="179">
        <f>IF(N294="základná",J294,0)</f>
        <v>0</v>
      </c>
      <c r="BF294" s="179">
        <f>IF(N294="znížená",J294,0)</f>
        <v>0</v>
      </c>
      <c r="BG294" s="179">
        <f>IF(N294="zákl. prenesená",J294,0)</f>
        <v>0</v>
      </c>
      <c r="BH294" s="179">
        <f>IF(N294="zníž. prenesená",J294,0)</f>
        <v>0</v>
      </c>
      <c r="BI294" s="179">
        <f>IF(N294="nulová",J294,0)</f>
        <v>0</v>
      </c>
      <c r="BJ294" s="17" t="s">
        <v>87</v>
      </c>
      <c r="BK294" s="179">
        <f>ROUND(I294*H294,2)</f>
        <v>0</v>
      </c>
      <c r="BL294" s="17" t="s">
        <v>453</v>
      </c>
      <c r="BM294" s="178" t="s">
        <v>519</v>
      </c>
    </row>
    <row r="295" spans="1:65" s="2" customFormat="1" ht="16.5" customHeight="1" x14ac:dyDescent="0.2">
      <c r="A295" s="32"/>
      <c r="B295" s="131"/>
      <c r="C295" s="166" t="s">
        <v>520</v>
      </c>
      <c r="D295" s="166" t="s">
        <v>150</v>
      </c>
      <c r="E295" s="167" t="s">
        <v>521</v>
      </c>
      <c r="F295" s="168" t="s">
        <v>522</v>
      </c>
      <c r="G295" s="169" t="s">
        <v>523</v>
      </c>
      <c r="H295" s="170">
        <v>1</v>
      </c>
      <c r="I295" s="171"/>
      <c r="J295" s="172">
        <f>ROUND(I295*H295,2)</f>
        <v>0</v>
      </c>
      <c r="K295" s="173"/>
      <c r="L295" s="33"/>
      <c r="M295" s="174" t="s">
        <v>1</v>
      </c>
      <c r="N295" s="175" t="s">
        <v>38</v>
      </c>
      <c r="O295" s="61"/>
      <c r="P295" s="176">
        <f>O295*H295</f>
        <v>0</v>
      </c>
      <c r="Q295" s="176">
        <v>0</v>
      </c>
      <c r="R295" s="176">
        <f>Q295*H295</f>
        <v>0</v>
      </c>
      <c r="S295" s="176">
        <v>0</v>
      </c>
      <c r="T295" s="177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8" t="s">
        <v>453</v>
      </c>
      <c r="AT295" s="178" t="s">
        <v>150</v>
      </c>
      <c r="AU295" s="178" t="s">
        <v>87</v>
      </c>
      <c r="AY295" s="17" t="s">
        <v>147</v>
      </c>
      <c r="BE295" s="179">
        <f>IF(N295="základná",J295,0)</f>
        <v>0</v>
      </c>
      <c r="BF295" s="179">
        <f>IF(N295="znížená",J295,0)</f>
        <v>0</v>
      </c>
      <c r="BG295" s="179">
        <f>IF(N295="zákl. prenesená",J295,0)</f>
        <v>0</v>
      </c>
      <c r="BH295" s="179">
        <f>IF(N295="zníž. prenesená",J295,0)</f>
        <v>0</v>
      </c>
      <c r="BI295" s="179">
        <f>IF(N295="nulová",J295,0)</f>
        <v>0</v>
      </c>
      <c r="BJ295" s="17" t="s">
        <v>87</v>
      </c>
      <c r="BK295" s="179">
        <f>ROUND(I295*H295,2)</f>
        <v>0</v>
      </c>
      <c r="BL295" s="17" t="s">
        <v>453</v>
      </c>
      <c r="BM295" s="178" t="s">
        <v>524</v>
      </c>
    </row>
    <row r="296" spans="1:65" s="12" customFormat="1" ht="25.9" customHeight="1" x14ac:dyDescent="0.2">
      <c r="B296" s="153"/>
      <c r="D296" s="154" t="s">
        <v>71</v>
      </c>
      <c r="E296" s="155" t="s">
        <v>525</v>
      </c>
      <c r="F296" s="155" t="s">
        <v>526</v>
      </c>
      <c r="I296" s="156"/>
      <c r="J296" s="157" t="e">
        <f>BK296</f>
        <v>#REF!</v>
      </c>
      <c r="L296" s="153"/>
      <c r="M296" s="158"/>
      <c r="N296" s="159"/>
      <c r="O296" s="159"/>
      <c r="P296" s="160">
        <f>P297</f>
        <v>0</v>
      </c>
      <c r="Q296" s="159"/>
      <c r="R296" s="160">
        <f>R297</f>
        <v>0</v>
      </c>
      <c r="S296" s="159"/>
      <c r="T296" s="161">
        <f>T297</f>
        <v>0</v>
      </c>
      <c r="AR296" s="154" t="s">
        <v>154</v>
      </c>
      <c r="AT296" s="162" t="s">
        <v>71</v>
      </c>
      <c r="AU296" s="162" t="s">
        <v>72</v>
      </c>
      <c r="AY296" s="154" t="s">
        <v>147</v>
      </c>
      <c r="BK296" s="163" t="e">
        <f>BK297</f>
        <v>#REF!</v>
      </c>
    </row>
    <row r="297" spans="1:65" s="2" customFormat="1" ht="38.450000000000003" customHeight="1" x14ac:dyDescent="0.2">
      <c r="A297" s="32"/>
      <c r="B297" s="131"/>
      <c r="C297" s="166" t="s">
        <v>527</v>
      </c>
      <c r="D297" s="166" t="s">
        <v>150</v>
      </c>
      <c r="E297" s="167" t="s">
        <v>528</v>
      </c>
      <c r="F297" s="168" t="s">
        <v>641</v>
      </c>
      <c r="G297" s="169" t="s">
        <v>529</v>
      </c>
      <c r="H297" s="170">
        <v>0</v>
      </c>
      <c r="I297" s="171" t="e">
        <f>#REF!</f>
        <v>#REF!</v>
      </c>
      <c r="J297" s="172" t="e">
        <f>ROUND(I297*H297,2)</f>
        <v>#REF!</v>
      </c>
      <c r="K297" s="173"/>
      <c r="L297" s="33"/>
      <c r="M297" s="216" t="s">
        <v>1</v>
      </c>
      <c r="N297" s="217" t="s">
        <v>38</v>
      </c>
      <c r="O297" s="218"/>
      <c r="P297" s="219">
        <f>O297*H297</f>
        <v>0</v>
      </c>
      <c r="Q297" s="219">
        <v>0</v>
      </c>
      <c r="R297" s="219">
        <f>Q297*H297</f>
        <v>0</v>
      </c>
      <c r="S297" s="219">
        <v>0</v>
      </c>
      <c r="T297" s="220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8" t="s">
        <v>530</v>
      </c>
      <c r="AT297" s="178" t="s">
        <v>150</v>
      </c>
      <c r="AU297" s="178" t="s">
        <v>80</v>
      </c>
      <c r="AY297" s="17" t="s">
        <v>147</v>
      </c>
      <c r="BE297" s="179">
        <f>IF(N297="základná",J297,0)</f>
        <v>0</v>
      </c>
      <c r="BF297" s="179" t="e">
        <f>IF(N297="znížená",J297,0)</f>
        <v>#REF!</v>
      </c>
      <c r="BG297" s="179">
        <f>IF(N297="zákl. prenesená",J297,0)</f>
        <v>0</v>
      </c>
      <c r="BH297" s="179">
        <f>IF(N297="zníž. prenesená",J297,0)</f>
        <v>0</v>
      </c>
      <c r="BI297" s="179">
        <f>IF(N297="nulová",J297,0)</f>
        <v>0</v>
      </c>
      <c r="BJ297" s="17" t="s">
        <v>87</v>
      </c>
      <c r="BK297" s="179" t="e">
        <f>ROUND(I297*H297,2)</f>
        <v>#REF!</v>
      </c>
      <c r="BL297" s="17" t="s">
        <v>530</v>
      </c>
      <c r="BM297" s="178" t="s">
        <v>531</v>
      </c>
    </row>
    <row r="298" spans="1:65" s="2" customFormat="1" ht="6.95" customHeight="1" x14ac:dyDescent="0.2">
      <c r="A298" s="32"/>
      <c r="B298" s="50"/>
      <c r="C298" s="51"/>
      <c r="D298" s="51"/>
      <c r="E298" s="51"/>
      <c r="F298" s="51"/>
      <c r="G298" s="51"/>
      <c r="H298" s="51"/>
      <c r="I298" s="51"/>
      <c r="J298" s="51"/>
      <c r="K298" s="51"/>
      <c r="L298" s="33"/>
      <c r="M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</row>
  </sheetData>
  <autoFilter ref="C141:K297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topLeftCell="A58" workbookViewId="0">
      <selection activeCell="J12" sqref="J1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 x14ac:dyDescent="0.2">
      <c r="L2" s="255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84</v>
      </c>
      <c r="AZ2" s="96" t="s">
        <v>88</v>
      </c>
      <c r="BA2" s="96" t="s">
        <v>1</v>
      </c>
      <c r="BB2" s="96" t="s">
        <v>1</v>
      </c>
      <c r="BC2" s="96" t="s">
        <v>89</v>
      </c>
      <c r="BD2" s="96" t="s">
        <v>87</v>
      </c>
    </row>
    <row r="3" spans="1:5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72</v>
      </c>
      <c r="AZ3" s="96" t="s">
        <v>91</v>
      </c>
      <c r="BA3" s="96" t="s">
        <v>1</v>
      </c>
      <c r="BB3" s="96" t="s">
        <v>1</v>
      </c>
      <c r="BC3" s="96" t="s">
        <v>553</v>
      </c>
      <c r="BD3" s="96" t="s">
        <v>87</v>
      </c>
    </row>
    <row r="4" spans="1:56" s="1" customFormat="1" ht="24.95" customHeight="1" x14ac:dyDescent="0.2">
      <c r="B4" s="20"/>
      <c r="D4" s="21" t="s">
        <v>90</v>
      </c>
      <c r="L4" s="20"/>
      <c r="M4" s="97" t="s">
        <v>9</v>
      </c>
      <c r="AT4" s="17" t="s">
        <v>3</v>
      </c>
      <c r="AZ4" s="96" t="s">
        <v>93</v>
      </c>
      <c r="BA4" s="96" t="s">
        <v>1</v>
      </c>
      <c r="BB4" s="96" t="s">
        <v>1</v>
      </c>
      <c r="BC4" s="96" t="s">
        <v>554</v>
      </c>
      <c r="BD4" s="96" t="s">
        <v>87</v>
      </c>
    </row>
    <row r="5" spans="1:56" s="1" customFormat="1" ht="6.95" customHeight="1" x14ac:dyDescent="0.2">
      <c r="B5" s="20"/>
      <c r="L5" s="20"/>
      <c r="AZ5" s="96" t="s">
        <v>85</v>
      </c>
      <c r="BA5" s="96" t="s">
        <v>1</v>
      </c>
      <c r="BB5" s="96" t="s">
        <v>1</v>
      </c>
      <c r="BC5" s="96" t="s">
        <v>555</v>
      </c>
      <c r="BD5" s="96" t="s">
        <v>87</v>
      </c>
    </row>
    <row r="6" spans="1:56" s="1" customFormat="1" ht="12" customHeight="1" x14ac:dyDescent="0.2">
      <c r="B6" s="20"/>
      <c r="D6" s="27" t="s">
        <v>15</v>
      </c>
      <c r="L6" s="20"/>
      <c r="AZ6" s="96" t="s">
        <v>532</v>
      </c>
      <c r="BA6" s="96" t="s">
        <v>1</v>
      </c>
      <c r="BB6" s="96" t="s">
        <v>1</v>
      </c>
      <c r="BC6" s="96" t="s">
        <v>556</v>
      </c>
      <c r="BD6" s="96" t="s">
        <v>87</v>
      </c>
    </row>
    <row r="7" spans="1:56" s="1" customFormat="1" ht="16.5" customHeight="1" x14ac:dyDescent="0.2">
      <c r="B7" s="20"/>
      <c r="E7" s="274" t="str">
        <f>'Rekapitulácia stavby'!K6</f>
        <v>SOŠ chemická, Vlčie hrdlo 50, Bratislava - oprava laboratórií</v>
      </c>
      <c r="F7" s="275"/>
      <c r="G7" s="275"/>
      <c r="H7" s="275"/>
      <c r="L7" s="20"/>
      <c r="AZ7" s="96" t="s">
        <v>95</v>
      </c>
      <c r="BA7" s="96" t="s">
        <v>1</v>
      </c>
      <c r="BB7" s="96" t="s">
        <v>1</v>
      </c>
      <c r="BC7" s="96" t="s">
        <v>234</v>
      </c>
      <c r="BD7" s="96" t="s">
        <v>87</v>
      </c>
    </row>
    <row r="8" spans="1:56" s="2" customFormat="1" ht="12" customHeight="1" x14ac:dyDescent="0.2">
      <c r="A8" s="32"/>
      <c r="B8" s="33"/>
      <c r="C8" s="32"/>
      <c r="D8" s="27" t="s">
        <v>97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6" t="s">
        <v>557</v>
      </c>
      <c r="BA8" s="96" t="s">
        <v>1</v>
      </c>
      <c r="BB8" s="96" t="s">
        <v>1</v>
      </c>
      <c r="BC8" s="96" t="s">
        <v>558</v>
      </c>
      <c r="BD8" s="96" t="s">
        <v>87</v>
      </c>
    </row>
    <row r="9" spans="1:56" s="2" customFormat="1" ht="16.5" customHeight="1" x14ac:dyDescent="0.2">
      <c r="A9" s="32"/>
      <c r="B9" s="33"/>
      <c r="C9" s="32"/>
      <c r="D9" s="32"/>
      <c r="E9" s="256" t="s">
        <v>642</v>
      </c>
      <c r="F9" s="276"/>
      <c r="G9" s="276"/>
      <c r="H9" s="276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2" customHeight="1" x14ac:dyDescent="0.2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 x14ac:dyDescent="0.2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0.9" customHeight="1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 x14ac:dyDescent="0.2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 x14ac:dyDescent="0.2">
      <c r="A15" s="32"/>
      <c r="B15" s="33"/>
      <c r="C15" s="32"/>
      <c r="D15" s="32"/>
      <c r="E15" s="25" t="s">
        <v>99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x14ac:dyDescent="0.2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x14ac:dyDescent="0.2">
      <c r="A18" s="32"/>
      <c r="B18" s="33"/>
      <c r="C18" s="32"/>
      <c r="D18" s="32"/>
      <c r="E18" s="277" t="str">
        <f>'Rekapitulácia stavby'!E14</f>
        <v>Vyplň údaj</v>
      </c>
      <c r="F18" s="237"/>
      <c r="G18" s="237"/>
      <c r="H18" s="237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x14ac:dyDescent="0.2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x14ac:dyDescent="0.2">
      <c r="A21" s="32"/>
      <c r="B21" s="33"/>
      <c r="C21" s="32"/>
      <c r="D21" s="32"/>
      <c r="E21" s="25" t="str">
        <f>IF('Rekapitulácia stavby'!E17="","",'Rekapitulácia stavby'!E17)</f>
        <v xml:space="preserve"> </v>
      </c>
      <c r="F21" s="32"/>
      <c r="G21" s="32"/>
      <c r="H21" s="32"/>
      <c r="I21" s="27" t="s">
        <v>25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x14ac:dyDescent="0.2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x14ac:dyDescent="0.2">
      <c r="A24" s="32"/>
      <c r="B24" s="33"/>
      <c r="C24" s="32"/>
      <c r="D24" s="32"/>
      <c r="E24" s="25"/>
      <c r="F24" s="32"/>
      <c r="G24" s="32"/>
      <c r="H24" s="32"/>
      <c r="I24" s="27" t="s">
        <v>25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x14ac:dyDescent="0.2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x14ac:dyDescent="0.2">
      <c r="A27" s="98"/>
      <c r="B27" s="99"/>
      <c r="C27" s="98"/>
      <c r="D27" s="98"/>
      <c r="E27" s="242" t="s">
        <v>1</v>
      </c>
      <c r="F27" s="242"/>
      <c r="G27" s="242"/>
      <c r="H27" s="242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x14ac:dyDescent="0.2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 x14ac:dyDescent="0.2">
      <c r="A30" s="32"/>
      <c r="B30" s="33"/>
      <c r="C30" s="32"/>
      <c r="D30" s="25" t="s">
        <v>100</v>
      </c>
      <c r="E30" s="32"/>
      <c r="F30" s="32"/>
      <c r="G30" s="32"/>
      <c r="H30" s="32"/>
      <c r="I30" s="32"/>
      <c r="J30" s="101" t="e">
        <f>J96</f>
        <v>#REF!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 x14ac:dyDescent="0.2">
      <c r="A31" s="32"/>
      <c r="B31" s="33"/>
      <c r="C31" s="32"/>
      <c r="D31" s="102" t="s">
        <v>101</v>
      </c>
      <c r="E31" s="32"/>
      <c r="F31" s="32"/>
      <c r="G31" s="32"/>
      <c r="H31" s="32"/>
      <c r="I31" s="32"/>
      <c r="J31" s="101" t="e">
        <f>J117</f>
        <v>#REF!</v>
      </c>
      <c r="K31" s="32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5" customHeight="1" x14ac:dyDescent="0.2">
      <c r="A32" s="32"/>
      <c r="B32" s="33"/>
      <c r="C32" s="32"/>
      <c r="D32" s="103" t="s">
        <v>32</v>
      </c>
      <c r="E32" s="32"/>
      <c r="F32" s="32"/>
      <c r="G32" s="32"/>
      <c r="H32" s="32"/>
      <c r="I32" s="32"/>
      <c r="J32" s="74" t="e">
        <f>ROUND(J30 + J31, 2)</f>
        <v>#REF!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x14ac:dyDescent="0.2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x14ac:dyDescent="0.2">
      <c r="A34" s="32"/>
      <c r="B34" s="33"/>
      <c r="C34" s="32"/>
      <c r="D34" s="32"/>
      <c r="E34" s="32"/>
      <c r="F34" s="36" t="s">
        <v>34</v>
      </c>
      <c r="G34" s="32"/>
      <c r="H34" s="32"/>
      <c r="I34" s="36" t="s">
        <v>33</v>
      </c>
      <c r="J34" s="36" t="s">
        <v>35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x14ac:dyDescent="0.2">
      <c r="A35" s="32"/>
      <c r="B35" s="33"/>
      <c r="C35" s="32"/>
      <c r="D35" s="104" t="s">
        <v>36</v>
      </c>
      <c r="E35" s="38" t="s">
        <v>37</v>
      </c>
      <c r="F35" s="105">
        <f>ROUND((SUM(BE117:BE124) + SUM(BE144:BE327)),  2)</f>
        <v>0</v>
      </c>
      <c r="G35" s="106"/>
      <c r="H35" s="106"/>
      <c r="I35" s="107">
        <v>0.2</v>
      </c>
      <c r="J35" s="105">
        <f>ROUND(((SUM(BE117:BE124) + SUM(BE144:BE327))*I35), 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x14ac:dyDescent="0.2">
      <c r="A36" s="32"/>
      <c r="B36" s="33"/>
      <c r="C36" s="32"/>
      <c r="D36" s="32"/>
      <c r="E36" s="38" t="s">
        <v>38</v>
      </c>
      <c r="F36" s="105" t="e">
        <f>ROUND((SUM(BF117:BF124) + SUM(BF144:BF327)),  2)</f>
        <v>#REF!</v>
      </c>
      <c r="G36" s="106"/>
      <c r="H36" s="106"/>
      <c r="I36" s="107">
        <v>0.2</v>
      </c>
      <c r="J36" s="105" t="e">
        <f>ROUND(((SUM(BF117:BF124) + SUM(BF144:BF327))*I36),  2)</f>
        <v>#REF!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 x14ac:dyDescent="0.2">
      <c r="A37" s="32"/>
      <c r="B37" s="33"/>
      <c r="C37" s="32"/>
      <c r="D37" s="32"/>
      <c r="E37" s="27" t="s">
        <v>39</v>
      </c>
      <c r="F37" s="108">
        <f>ROUND((SUM(BG117:BG124) + SUM(BG144:BG327)),  2)</f>
        <v>0</v>
      </c>
      <c r="G37" s="32"/>
      <c r="H37" s="32"/>
      <c r="I37" s="109">
        <v>0.2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 x14ac:dyDescent="0.2">
      <c r="A38" s="32"/>
      <c r="B38" s="33"/>
      <c r="C38" s="32"/>
      <c r="D38" s="32"/>
      <c r="E38" s="27" t="s">
        <v>40</v>
      </c>
      <c r="F38" s="108">
        <f>ROUND((SUM(BH117:BH124) + SUM(BH144:BH327)),  2)</f>
        <v>0</v>
      </c>
      <c r="G38" s="32"/>
      <c r="H38" s="32"/>
      <c r="I38" s="109">
        <v>0.2</v>
      </c>
      <c r="J38" s="108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 x14ac:dyDescent="0.2">
      <c r="A39" s="32"/>
      <c r="B39" s="33"/>
      <c r="C39" s="32"/>
      <c r="D39" s="32"/>
      <c r="E39" s="38" t="s">
        <v>41</v>
      </c>
      <c r="F39" s="105">
        <f>ROUND((SUM(BI117:BI124) + SUM(BI144:BI327)),  2)</f>
        <v>0</v>
      </c>
      <c r="G39" s="106"/>
      <c r="H39" s="106"/>
      <c r="I39" s="107">
        <v>0</v>
      </c>
      <c r="J39" s="105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5" customHeight="1" x14ac:dyDescent="0.2">
      <c r="A41" s="32"/>
      <c r="B41" s="33"/>
      <c r="C41" s="110"/>
      <c r="D41" s="111" t="s">
        <v>42</v>
      </c>
      <c r="E41" s="63"/>
      <c r="F41" s="63"/>
      <c r="G41" s="112" t="s">
        <v>43</v>
      </c>
      <c r="H41" s="113" t="s">
        <v>44</v>
      </c>
      <c r="I41" s="63"/>
      <c r="J41" s="114" t="e">
        <f>SUM(J32:J39)</f>
        <v>#REF!</v>
      </c>
      <c r="K41" s="115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32"/>
      <c r="B61" s="33"/>
      <c r="C61" s="32"/>
      <c r="D61" s="48" t="s">
        <v>47</v>
      </c>
      <c r="E61" s="35"/>
      <c r="F61" s="116" t="s">
        <v>48</v>
      </c>
      <c r="G61" s="48" t="s">
        <v>47</v>
      </c>
      <c r="H61" s="35"/>
      <c r="I61" s="35"/>
      <c r="J61" s="117" t="s">
        <v>48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32"/>
      <c r="B65" s="33"/>
      <c r="C65" s="32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32"/>
      <c r="B76" s="33"/>
      <c r="C76" s="32"/>
      <c r="D76" s="48" t="s">
        <v>47</v>
      </c>
      <c r="E76" s="35"/>
      <c r="F76" s="116" t="s">
        <v>48</v>
      </c>
      <c r="G76" s="48" t="s">
        <v>47</v>
      </c>
      <c r="H76" s="35"/>
      <c r="I76" s="35"/>
      <c r="J76" s="117" t="s">
        <v>48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 x14ac:dyDescent="0.2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 x14ac:dyDescent="0.2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 x14ac:dyDescent="0.2">
      <c r="A82" s="32"/>
      <c r="B82" s="33"/>
      <c r="C82" s="21" t="s">
        <v>102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 x14ac:dyDescent="0.2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 x14ac:dyDescent="0.2">
      <c r="A85" s="32"/>
      <c r="B85" s="33"/>
      <c r="C85" s="32"/>
      <c r="D85" s="32"/>
      <c r="E85" s="274" t="str">
        <f>E7</f>
        <v>SOŠ chemická, Vlčie hrdlo 50, Bratislava - oprava laboratórií</v>
      </c>
      <c r="F85" s="275"/>
      <c r="G85" s="275"/>
      <c r="H85" s="275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 x14ac:dyDescent="0.2">
      <c r="A86" s="32"/>
      <c r="B86" s="33"/>
      <c r="C86" s="27" t="s">
        <v>97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 x14ac:dyDescent="0.2">
      <c r="A87" s="32"/>
      <c r="B87" s="33"/>
      <c r="C87" s="32"/>
      <c r="D87" s="32"/>
      <c r="E87" s="256" t="str">
        <f>E9</f>
        <v>02 - Laboratórium analytické - veľké</v>
      </c>
      <c r="F87" s="276"/>
      <c r="G87" s="276"/>
      <c r="H87" s="276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 x14ac:dyDescent="0.2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8" t="str">
        <f>IF(J12="","",J12)</f>
        <v/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 x14ac:dyDescent="0.2">
      <c r="A91" s="32"/>
      <c r="B91" s="33"/>
      <c r="C91" s="27" t="s">
        <v>22</v>
      </c>
      <c r="D91" s="32"/>
      <c r="E91" s="32"/>
      <c r="F91" s="25" t="str">
        <f>E15</f>
        <v>SOŠ chemická, Bratislava</v>
      </c>
      <c r="G91" s="32"/>
      <c r="H91" s="32"/>
      <c r="I91" s="27" t="s">
        <v>28</v>
      </c>
      <c r="J91" s="30" t="str">
        <f>E21</f>
        <v xml:space="preserve"> 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 x14ac:dyDescent="0.2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>
        <f>E24</f>
        <v>0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 x14ac:dyDescent="0.2">
      <c r="A94" s="32"/>
      <c r="B94" s="33"/>
      <c r="C94" s="118" t="s">
        <v>103</v>
      </c>
      <c r="D94" s="110"/>
      <c r="E94" s="110"/>
      <c r="F94" s="110"/>
      <c r="G94" s="110"/>
      <c r="H94" s="110"/>
      <c r="I94" s="110"/>
      <c r="J94" s="119" t="s">
        <v>104</v>
      </c>
      <c r="K94" s="110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 x14ac:dyDescent="0.2">
      <c r="A96" s="32"/>
      <c r="B96" s="33"/>
      <c r="C96" s="120" t="s">
        <v>105</v>
      </c>
      <c r="D96" s="32"/>
      <c r="E96" s="32"/>
      <c r="F96" s="32"/>
      <c r="G96" s="32"/>
      <c r="H96" s="32"/>
      <c r="I96" s="32"/>
      <c r="J96" s="74" t="e">
        <f>J144</f>
        <v>#REF!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106</v>
      </c>
    </row>
    <row r="97" spans="2:12" s="9" customFormat="1" ht="24.95" customHeight="1" x14ac:dyDescent="0.2">
      <c r="B97" s="121"/>
      <c r="D97" s="122" t="s">
        <v>107</v>
      </c>
      <c r="E97" s="123"/>
      <c r="F97" s="123"/>
      <c r="G97" s="123"/>
      <c r="H97" s="123"/>
      <c r="I97" s="123"/>
      <c r="J97" s="124">
        <f>J145</f>
        <v>0</v>
      </c>
      <c r="L97" s="121"/>
    </row>
    <row r="98" spans="2:12" s="10" customFormat="1" ht="19.899999999999999" customHeight="1" x14ac:dyDescent="0.2">
      <c r="B98" s="125"/>
      <c r="D98" s="126" t="s">
        <v>108</v>
      </c>
      <c r="E98" s="127"/>
      <c r="F98" s="127"/>
      <c r="G98" s="127"/>
      <c r="H98" s="127"/>
      <c r="I98" s="127"/>
      <c r="J98" s="128">
        <f>J146</f>
        <v>0</v>
      </c>
      <c r="L98" s="125"/>
    </row>
    <row r="99" spans="2:12" s="10" customFormat="1" ht="19.899999999999999" customHeight="1" x14ac:dyDescent="0.2">
      <c r="B99" s="125"/>
      <c r="D99" s="126" t="s">
        <v>109</v>
      </c>
      <c r="E99" s="127"/>
      <c r="F99" s="127"/>
      <c r="G99" s="127"/>
      <c r="H99" s="127"/>
      <c r="I99" s="127"/>
      <c r="J99" s="128">
        <f>J171</f>
        <v>0</v>
      </c>
      <c r="L99" s="125"/>
    </row>
    <row r="100" spans="2:12" s="10" customFormat="1" ht="19.899999999999999" customHeight="1" x14ac:dyDescent="0.2">
      <c r="B100" s="125"/>
      <c r="D100" s="126" t="s">
        <v>110</v>
      </c>
      <c r="E100" s="127"/>
      <c r="F100" s="127"/>
      <c r="G100" s="127"/>
      <c r="H100" s="127"/>
      <c r="I100" s="127"/>
      <c r="J100" s="128">
        <f>J195</f>
        <v>0</v>
      </c>
      <c r="L100" s="125"/>
    </row>
    <row r="101" spans="2:12" s="9" customFormat="1" ht="24.95" customHeight="1" x14ac:dyDescent="0.2">
      <c r="B101" s="121"/>
      <c r="D101" s="122" t="s">
        <v>111</v>
      </c>
      <c r="E101" s="123"/>
      <c r="F101" s="123"/>
      <c r="G101" s="123"/>
      <c r="H101" s="123"/>
      <c r="I101" s="123"/>
      <c r="J101" s="124">
        <f>J197</f>
        <v>0</v>
      </c>
      <c r="L101" s="121"/>
    </row>
    <row r="102" spans="2:12" s="10" customFormat="1" ht="19.899999999999999" customHeight="1" x14ac:dyDescent="0.2">
      <c r="B102" s="125"/>
      <c r="D102" s="126" t="s">
        <v>112</v>
      </c>
      <c r="E102" s="127"/>
      <c r="F102" s="127"/>
      <c r="G102" s="127"/>
      <c r="H102" s="127"/>
      <c r="I102" s="127"/>
      <c r="J102" s="128">
        <f>J198</f>
        <v>0</v>
      </c>
      <c r="L102" s="125"/>
    </row>
    <row r="103" spans="2:12" s="10" customFormat="1" ht="19.899999999999999" customHeight="1" x14ac:dyDescent="0.2">
      <c r="B103" s="125"/>
      <c r="D103" s="126" t="s">
        <v>113</v>
      </c>
      <c r="E103" s="127"/>
      <c r="F103" s="127"/>
      <c r="G103" s="127"/>
      <c r="H103" s="127"/>
      <c r="I103" s="127"/>
      <c r="J103" s="128">
        <f>J204</f>
        <v>0</v>
      </c>
      <c r="L103" s="125"/>
    </row>
    <row r="104" spans="2:12" s="10" customFormat="1" ht="19.899999999999999" customHeight="1" x14ac:dyDescent="0.2">
      <c r="B104" s="125"/>
      <c r="D104" s="126" t="s">
        <v>114</v>
      </c>
      <c r="E104" s="127"/>
      <c r="F104" s="127"/>
      <c r="G104" s="127"/>
      <c r="H104" s="127"/>
      <c r="I104" s="127"/>
      <c r="J104" s="128">
        <f>J217</f>
        <v>0</v>
      </c>
      <c r="L104" s="125"/>
    </row>
    <row r="105" spans="2:12" s="10" customFormat="1" ht="19.899999999999999" customHeight="1" x14ac:dyDescent="0.2">
      <c r="B105" s="125"/>
      <c r="D105" s="126" t="s">
        <v>115</v>
      </c>
      <c r="E105" s="127"/>
      <c r="F105" s="127"/>
      <c r="G105" s="127"/>
      <c r="H105" s="127"/>
      <c r="I105" s="127"/>
      <c r="J105" s="128">
        <f>J242</f>
        <v>0</v>
      </c>
      <c r="L105" s="125"/>
    </row>
    <row r="106" spans="2:12" s="10" customFormat="1" ht="19.899999999999999" customHeight="1" x14ac:dyDescent="0.2">
      <c r="B106" s="125"/>
      <c r="D106" s="126" t="s">
        <v>116</v>
      </c>
      <c r="E106" s="127"/>
      <c r="F106" s="127"/>
      <c r="G106" s="127"/>
      <c r="H106" s="127"/>
      <c r="I106" s="127"/>
      <c r="J106" s="128">
        <f>J247</f>
        <v>0</v>
      </c>
      <c r="L106" s="125"/>
    </row>
    <row r="107" spans="2:12" s="10" customFormat="1" ht="19.899999999999999" customHeight="1" x14ac:dyDescent="0.2">
      <c r="B107" s="125"/>
      <c r="D107" s="126" t="s">
        <v>117</v>
      </c>
      <c r="E107" s="127"/>
      <c r="F107" s="127"/>
      <c r="G107" s="127"/>
      <c r="H107" s="127"/>
      <c r="I107" s="127"/>
      <c r="J107" s="128">
        <f>J262</f>
        <v>0</v>
      </c>
      <c r="L107" s="125"/>
    </row>
    <row r="108" spans="2:12" s="10" customFormat="1" ht="19.899999999999999" customHeight="1" x14ac:dyDescent="0.2">
      <c r="B108" s="125"/>
      <c r="D108" s="126" t="s">
        <v>559</v>
      </c>
      <c r="E108" s="127"/>
      <c r="F108" s="127"/>
      <c r="G108" s="127"/>
      <c r="H108" s="127"/>
      <c r="I108" s="127"/>
      <c r="J108" s="128">
        <f>J274</f>
        <v>0</v>
      </c>
      <c r="L108" s="125"/>
    </row>
    <row r="109" spans="2:12" s="10" customFormat="1" ht="19.899999999999999" customHeight="1" x14ac:dyDescent="0.2">
      <c r="B109" s="125"/>
      <c r="D109" s="126" t="s">
        <v>560</v>
      </c>
      <c r="E109" s="127"/>
      <c r="F109" s="127"/>
      <c r="G109" s="127"/>
      <c r="H109" s="127"/>
      <c r="I109" s="127"/>
      <c r="J109" s="128">
        <f>J283</f>
        <v>0</v>
      </c>
      <c r="L109" s="125"/>
    </row>
    <row r="110" spans="2:12" s="10" customFormat="1" ht="19.899999999999999" customHeight="1" x14ac:dyDescent="0.2">
      <c r="B110" s="125"/>
      <c r="D110" s="126" t="s">
        <v>118</v>
      </c>
      <c r="E110" s="127"/>
      <c r="F110" s="127"/>
      <c r="G110" s="127"/>
      <c r="H110" s="127"/>
      <c r="I110" s="127"/>
      <c r="J110" s="128">
        <f>J291</f>
        <v>0</v>
      </c>
      <c r="L110" s="125"/>
    </row>
    <row r="111" spans="2:12" s="10" customFormat="1" ht="19.899999999999999" customHeight="1" x14ac:dyDescent="0.2">
      <c r="B111" s="125"/>
      <c r="D111" s="126" t="s">
        <v>119</v>
      </c>
      <c r="E111" s="127"/>
      <c r="F111" s="127"/>
      <c r="G111" s="127"/>
      <c r="H111" s="127"/>
      <c r="I111" s="127"/>
      <c r="J111" s="128">
        <f>J309</f>
        <v>0</v>
      </c>
      <c r="L111" s="125"/>
    </row>
    <row r="112" spans="2:12" s="9" customFormat="1" ht="24.95" customHeight="1" x14ac:dyDescent="0.2">
      <c r="B112" s="121"/>
      <c r="D112" s="122" t="s">
        <v>120</v>
      </c>
      <c r="E112" s="123"/>
      <c r="F112" s="123"/>
      <c r="G112" s="123"/>
      <c r="H112" s="123"/>
      <c r="I112" s="123"/>
      <c r="J112" s="124">
        <f>J314</f>
        <v>0</v>
      </c>
      <c r="L112" s="121"/>
    </row>
    <row r="113" spans="1:65" s="10" customFormat="1" ht="19.899999999999999" customHeight="1" x14ac:dyDescent="0.2">
      <c r="B113" s="125"/>
      <c r="D113" s="126" t="s">
        <v>121</v>
      </c>
      <c r="E113" s="127"/>
      <c r="F113" s="127"/>
      <c r="G113" s="127"/>
      <c r="H113" s="127"/>
      <c r="I113" s="127"/>
      <c r="J113" s="128">
        <f>J315</f>
        <v>0</v>
      </c>
      <c r="L113" s="125"/>
    </row>
    <row r="114" spans="1:65" s="9" customFormat="1" ht="24.95" customHeight="1" x14ac:dyDescent="0.2">
      <c r="B114" s="121"/>
      <c r="D114" s="122" t="s">
        <v>122</v>
      </c>
      <c r="E114" s="123"/>
      <c r="F114" s="123"/>
      <c r="G114" s="123"/>
      <c r="H114" s="123"/>
      <c r="I114" s="123"/>
      <c r="J114" s="124" t="e">
        <f>J326</f>
        <v>#REF!</v>
      </c>
      <c r="L114" s="121"/>
    </row>
    <row r="115" spans="1:65" s="2" customFormat="1" ht="21.9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9.25" customHeight="1" x14ac:dyDescent="0.2">
      <c r="A117" s="32"/>
      <c r="B117" s="33"/>
      <c r="C117" s="120" t="s">
        <v>123</v>
      </c>
      <c r="D117" s="32"/>
      <c r="E117" s="32"/>
      <c r="F117" s="32"/>
      <c r="G117" s="32"/>
      <c r="H117" s="32"/>
      <c r="I117" s="32"/>
      <c r="J117" s="129" t="e">
        <f>ROUND(J118 + J119 + J120 + J121 + J122 + J123,2)</f>
        <v>#REF!</v>
      </c>
      <c r="K117" s="32"/>
      <c r="L117" s="45"/>
      <c r="N117" s="130" t="s">
        <v>36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8" customHeight="1" x14ac:dyDescent="0.2">
      <c r="A118" s="32"/>
      <c r="B118" s="131"/>
      <c r="C118" s="132"/>
      <c r="D118" s="272" t="s">
        <v>124</v>
      </c>
      <c r="E118" s="273"/>
      <c r="F118" s="273"/>
      <c r="G118" s="132"/>
      <c r="H118" s="132"/>
      <c r="I118" s="132"/>
      <c r="J118" s="134">
        <v>0</v>
      </c>
      <c r="K118" s="132"/>
      <c r="L118" s="135"/>
      <c r="M118" s="136"/>
      <c r="N118" s="137" t="s">
        <v>38</v>
      </c>
      <c r="O118" s="136"/>
      <c r="P118" s="136"/>
      <c r="Q118" s="136"/>
      <c r="R118" s="136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8" t="s">
        <v>125</v>
      </c>
      <c r="AZ118" s="136"/>
      <c r="BA118" s="136"/>
      <c r="BB118" s="136"/>
      <c r="BC118" s="136"/>
      <c r="BD118" s="136"/>
      <c r="BE118" s="139">
        <f t="shared" ref="BE118:BE123" si="0">IF(N118="základná",J118,0)</f>
        <v>0</v>
      </c>
      <c r="BF118" s="139">
        <f t="shared" ref="BF118:BF123" si="1">IF(N118="znížená",J118,0)</f>
        <v>0</v>
      </c>
      <c r="BG118" s="139">
        <f t="shared" ref="BG118:BG123" si="2">IF(N118="zákl. prenesená",J118,0)</f>
        <v>0</v>
      </c>
      <c r="BH118" s="139">
        <f t="shared" ref="BH118:BH123" si="3">IF(N118="zníž. prenesená",J118,0)</f>
        <v>0</v>
      </c>
      <c r="BI118" s="139">
        <f t="shared" ref="BI118:BI123" si="4">IF(N118="nulová",J118,0)</f>
        <v>0</v>
      </c>
      <c r="BJ118" s="138" t="s">
        <v>87</v>
      </c>
      <c r="BK118" s="136"/>
      <c r="BL118" s="136"/>
      <c r="BM118" s="136"/>
    </row>
    <row r="119" spans="1:65" s="2" customFormat="1" ht="18" customHeight="1" x14ac:dyDescent="0.2">
      <c r="A119" s="32"/>
      <c r="B119" s="131"/>
      <c r="C119" s="132"/>
      <c r="D119" s="272" t="s">
        <v>126</v>
      </c>
      <c r="E119" s="273"/>
      <c r="F119" s="273"/>
      <c r="G119" s="132"/>
      <c r="H119" s="132"/>
      <c r="I119" s="132"/>
      <c r="J119" s="134">
        <v>0</v>
      </c>
      <c r="K119" s="132"/>
      <c r="L119" s="135"/>
      <c r="M119" s="136"/>
      <c r="N119" s="137" t="s">
        <v>38</v>
      </c>
      <c r="O119" s="136"/>
      <c r="P119" s="136"/>
      <c r="Q119" s="136"/>
      <c r="R119" s="136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8" t="s">
        <v>125</v>
      </c>
      <c r="AZ119" s="136"/>
      <c r="BA119" s="136"/>
      <c r="BB119" s="136"/>
      <c r="BC119" s="136"/>
      <c r="BD119" s="136"/>
      <c r="BE119" s="139">
        <f t="shared" si="0"/>
        <v>0</v>
      </c>
      <c r="BF119" s="139">
        <f t="shared" si="1"/>
        <v>0</v>
      </c>
      <c r="BG119" s="139">
        <f t="shared" si="2"/>
        <v>0</v>
      </c>
      <c r="BH119" s="139">
        <f t="shared" si="3"/>
        <v>0</v>
      </c>
      <c r="BI119" s="139">
        <f t="shared" si="4"/>
        <v>0</v>
      </c>
      <c r="BJ119" s="138" t="s">
        <v>87</v>
      </c>
      <c r="BK119" s="136"/>
      <c r="BL119" s="136"/>
      <c r="BM119" s="136"/>
    </row>
    <row r="120" spans="1:65" s="2" customFormat="1" ht="18" customHeight="1" x14ac:dyDescent="0.2">
      <c r="A120" s="32"/>
      <c r="B120" s="131"/>
      <c r="C120" s="132"/>
      <c r="D120" s="272" t="s">
        <v>127</v>
      </c>
      <c r="E120" s="273"/>
      <c r="F120" s="273"/>
      <c r="G120" s="132"/>
      <c r="H120" s="132"/>
      <c r="I120" s="132"/>
      <c r="J120" s="134">
        <v>0</v>
      </c>
      <c r="K120" s="132"/>
      <c r="L120" s="135"/>
      <c r="M120" s="136"/>
      <c r="N120" s="137" t="s">
        <v>38</v>
      </c>
      <c r="O120" s="136"/>
      <c r="P120" s="136"/>
      <c r="Q120" s="136"/>
      <c r="R120" s="136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8" t="s">
        <v>125</v>
      </c>
      <c r="AZ120" s="136"/>
      <c r="BA120" s="136"/>
      <c r="BB120" s="136"/>
      <c r="BC120" s="136"/>
      <c r="BD120" s="136"/>
      <c r="BE120" s="139">
        <f t="shared" si="0"/>
        <v>0</v>
      </c>
      <c r="BF120" s="139">
        <f t="shared" si="1"/>
        <v>0</v>
      </c>
      <c r="BG120" s="139">
        <f t="shared" si="2"/>
        <v>0</v>
      </c>
      <c r="BH120" s="139">
        <f t="shared" si="3"/>
        <v>0</v>
      </c>
      <c r="BI120" s="139">
        <f t="shared" si="4"/>
        <v>0</v>
      </c>
      <c r="BJ120" s="138" t="s">
        <v>87</v>
      </c>
      <c r="BK120" s="136"/>
      <c r="BL120" s="136"/>
      <c r="BM120" s="136"/>
    </row>
    <row r="121" spans="1:65" s="2" customFormat="1" ht="18" customHeight="1" x14ac:dyDescent="0.2">
      <c r="A121" s="32"/>
      <c r="B121" s="131"/>
      <c r="C121" s="132"/>
      <c r="D121" s="272" t="s">
        <v>128</v>
      </c>
      <c r="E121" s="273"/>
      <c r="F121" s="273"/>
      <c r="G121" s="132"/>
      <c r="H121" s="132"/>
      <c r="I121" s="132"/>
      <c r="J121" s="134">
        <v>0</v>
      </c>
      <c r="K121" s="132"/>
      <c r="L121" s="135"/>
      <c r="M121" s="136"/>
      <c r="N121" s="137" t="s">
        <v>38</v>
      </c>
      <c r="O121" s="136"/>
      <c r="P121" s="136"/>
      <c r="Q121" s="136"/>
      <c r="R121" s="136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8" t="s">
        <v>125</v>
      </c>
      <c r="AZ121" s="136"/>
      <c r="BA121" s="136"/>
      <c r="BB121" s="136"/>
      <c r="BC121" s="136"/>
      <c r="BD121" s="136"/>
      <c r="BE121" s="139">
        <f t="shared" si="0"/>
        <v>0</v>
      </c>
      <c r="BF121" s="139">
        <f t="shared" si="1"/>
        <v>0</v>
      </c>
      <c r="BG121" s="139">
        <f t="shared" si="2"/>
        <v>0</v>
      </c>
      <c r="BH121" s="139">
        <f t="shared" si="3"/>
        <v>0</v>
      </c>
      <c r="BI121" s="139">
        <f t="shared" si="4"/>
        <v>0</v>
      </c>
      <c r="BJ121" s="138" t="s">
        <v>87</v>
      </c>
      <c r="BK121" s="136"/>
      <c r="BL121" s="136"/>
      <c r="BM121" s="136"/>
    </row>
    <row r="122" spans="1:65" s="2" customFormat="1" ht="18" customHeight="1" x14ac:dyDescent="0.2">
      <c r="A122" s="32"/>
      <c r="B122" s="131"/>
      <c r="C122" s="132"/>
      <c r="D122" s="272" t="s">
        <v>129</v>
      </c>
      <c r="E122" s="273"/>
      <c r="F122" s="273"/>
      <c r="G122" s="132"/>
      <c r="H122" s="132"/>
      <c r="I122" s="132"/>
      <c r="J122" s="134">
        <v>0</v>
      </c>
      <c r="K122" s="132"/>
      <c r="L122" s="135"/>
      <c r="M122" s="136"/>
      <c r="N122" s="137" t="s">
        <v>38</v>
      </c>
      <c r="O122" s="136"/>
      <c r="P122" s="136"/>
      <c r="Q122" s="136"/>
      <c r="R122" s="136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8" t="s">
        <v>125</v>
      </c>
      <c r="AZ122" s="136"/>
      <c r="BA122" s="136"/>
      <c r="BB122" s="136"/>
      <c r="BC122" s="136"/>
      <c r="BD122" s="136"/>
      <c r="BE122" s="139">
        <f t="shared" si="0"/>
        <v>0</v>
      </c>
      <c r="BF122" s="139">
        <f t="shared" si="1"/>
        <v>0</v>
      </c>
      <c r="BG122" s="139">
        <f t="shared" si="2"/>
        <v>0</v>
      </c>
      <c r="BH122" s="139">
        <f t="shared" si="3"/>
        <v>0</v>
      </c>
      <c r="BI122" s="139">
        <f t="shared" si="4"/>
        <v>0</v>
      </c>
      <c r="BJ122" s="138" t="s">
        <v>87</v>
      </c>
      <c r="BK122" s="136"/>
      <c r="BL122" s="136"/>
      <c r="BM122" s="136"/>
    </row>
    <row r="123" spans="1:65" s="2" customFormat="1" ht="18" customHeight="1" x14ac:dyDescent="0.2">
      <c r="A123" s="32"/>
      <c r="B123" s="131"/>
      <c r="C123" s="132"/>
      <c r="D123" s="133" t="s">
        <v>130</v>
      </c>
      <c r="E123" s="132"/>
      <c r="F123" s="132"/>
      <c r="G123" s="132"/>
      <c r="H123" s="132"/>
      <c r="I123" s="132"/>
      <c r="J123" s="134" t="e">
        <f>ROUND(J30*T123,2)</f>
        <v>#REF!</v>
      </c>
      <c r="K123" s="132"/>
      <c r="L123" s="135"/>
      <c r="M123" s="136"/>
      <c r="N123" s="137" t="s">
        <v>38</v>
      </c>
      <c r="O123" s="136"/>
      <c r="P123" s="136"/>
      <c r="Q123" s="136"/>
      <c r="R123" s="136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8" t="s">
        <v>131</v>
      </c>
      <c r="AZ123" s="136"/>
      <c r="BA123" s="136"/>
      <c r="BB123" s="136"/>
      <c r="BC123" s="136"/>
      <c r="BD123" s="136"/>
      <c r="BE123" s="139">
        <f t="shared" si="0"/>
        <v>0</v>
      </c>
      <c r="BF123" s="139" t="e">
        <f t="shared" si="1"/>
        <v>#REF!</v>
      </c>
      <c r="BG123" s="139">
        <f t="shared" si="2"/>
        <v>0</v>
      </c>
      <c r="BH123" s="139">
        <f t="shared" si="3"/>
        <v>0</v>
      </c>
      <c r="BI123" s="139">
        <f t="shared" si="4"/>
        <v>0</v>
      </c>
      <c r="BJ123" s="138" t="s">
        <v>87</v>
      </c>
      <c r="BK123" s="136"/>
      <c r="BL123" s="136"/>
      <c r="BM123" s="136"/>
    </row>
    <row r="124" spans="1:65" s="2" customForma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5" s="2" customFormat="1" ht="29.25" customHeight="1" x14ac:dyDescent="0.2">
      <c r="A125" s="32"/>
      <c r="B125" s="33"/>
      <c r="C125" s="140" t="s">
        <v>132</v>
      </c>
      <c r="D125" s="110"/>
      <c r="E125" s="110"/>
      <c r="F125" s="110"/>
      <c r="G125" s="110"/>
      <c r="H125" s="110"/>
      <c r="I125" s="110"/>
      <c r="J125" s="141" t="e">
        <f>ROUND(J96+J117,2)</f>
        <v>#REF!</v>
      </c>
      <c r="K125" s="110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5" s="2" customFormat="1" ht="6.95" customHeight="1" x14ac:dyDescent="0.2">
      <c r="A126" s="32"/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30" spans="1:63" s="2" customFormat="1" ht="6.95" customHeight="1" x14ac:dyDescent="0.2">
      <c r="A130" s="32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3" s="2" customFormat="1" ht="24.95" customHeight="1" x14ac:dyDescent="0.2">
      <c r="A131" s="32"/>
      <c r="B131" s="33"/>
      <c r="C131" s="21" t="s">
        <v>133</v>
      </c>
      <c r="D131" s="32"/>
      <c r="E131" s="32"/>
      <c r="F131" s="32"/>
      <c r="G131" s="32"/>
      <c r="H131" s="32"/>
      <c r="I131" s="32"/>
      <c r="J131" s="32"/>
      <c r="K131" s="32"/>
      <c r="L131" s="45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3" s="2" customFormat="1" ht="6.95" customHeight="1" x14ac:dyDescent="0.2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5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3" s="2" customFormat="1" ht="12" customHeight="1" x14ac:dyDescent="0.2">
      <c r="A133" s="32"/>
      <c r="B133" s="33"/>
      <c r="C133" s="27" t="s">
        <v>15</v>
      </c>
      <c r="D133" s="32"/>
      <c r="E133" s="32"/>
      <c r="F133" s="32"/>
      <c r="G133" s="32"/>
      <c r="H133" s="32"/>
      <c r="I133" s="32"/>
      <c r="J133" s="32"/>
      <c r="K133" s="32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3" s="2" customFormat="1" ht="16.5" customHeight="1" x14ac:dyDescent="0.2">
      <c r="A134" s="32"/>
      <c r="B134" s="33"/>
      <c r="C134" s="32"/>
      <c r="D134" s="32"/>
      <c r="E134" s="274" t="str">
        <f>E7</f>
        <v>SOŠ chemická, Vlčie hrdlo 50, Bratislava - oprava laboratórií</v>
      </c>
      <c r="F134" s="275"/>
      <c r="G134" s="275"/>
      <c r="H134" s="275"/>
      <c r="I134" s="32"/>
      <c r="J134" s="32"/>
      <c r="K134" s="32"/>
      <c r="L134" s="4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3" s="2" customFormat="1" ht="12" customHeight="1" x14ac:dyDescent="0.2">
      <c r="A135" s="32"/>
      <c r="B135" s="33"/>
      <c r="C135" s="27" t="s">
        <v>97</v>
      </c>
      <c r="D135" s="32"/>
      <c r="E135" s="32"/>
      <c r="F135" s="32"/>
      <c r="G135" s="32"/>
      <c r="H135" s="32"/>
      <c r="I135" s="32"/>
      <c r="J135" s="32"/>
      <c r="K135" s="32"/>
      <c r="L135" s="4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3" s="2" customFormat="1" ht="16.5" customHeight="1" x14ac:dyDescent="0.2">
      <c r="A136" s="32"/>
      <c r="B136" s="33"/>
      <c r="C136" s="32"/>
      <c r="D136" s="32"/>
      <c r="E136" s="256" t="str">
        <f>E9</f>
        <v>02 - Laboratórium analytické - veľké</v>
      </c>
      <c r="F136" s="276"/>
      <c r="G136" s="276"/>
      <c r="H136" s="276"/>
      <c r="I136" s="32"/>
      <c r="J136" s="32"/>
      <c r="K136" s="32"/>
      <c r="L136" s="45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3" s="2" customFormat="1" ht="6.95" customHeight="1" x14ac:dyDescent="0.2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5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3" s="2" customFormat="1" ht="12" customHeight="1" x14ac:dyDescent="0.2">
      <c r="A138" s="32"/>
      <c r="B138" s="33"/>
      <c r="C138" s="27" t="s">
        <v>19</v>
      </c>
      <c r="D138" s="32"/>
      <c r="E138" s="32"/>
      <c r="F138" s="25" t="str">
        <f>F12</f>
        <v xml:space="preserve"> </v>
      </c>
      <c r="G138" s="32"/>
      <c r="H138" s="32"/>
      <c r="I138" s="27" t="s">
        <v>21</v>
      </c>
      <c r="J138" s="58" t="str">
        <f>IF(J12="","",J12)</f>
        <v/>
      </c>
      <c r="K138" s="32"/>
      <c r="L138" s="45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3" s="2" customFormat="1" ht="6.95" customHeight="1" x14ac:dyDescent="0.2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45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3" s="2" customFormat="1" ht="15.2" customHeight="1" x14ac:dyDescent="0.2">
      <c r="A140" s="32"/>
      <c r="B140" s="33"/>
      <c r="C140" s="27" t="s">
        <v>22</v>
      </c>
      <c r="D140" s="32"/>
      <c r="E140" s="32"/>
      <c r="F140" s="25" t="str">
        <f>E15</f>
        <v>SOŠ chemická, Bratislava</v>
      </c>
      <c r="G140" s="32"/>
      <c r="H140" s="32"/>
      <c r="I140" s="27" t="s">
        <v>28</v>
      </c>
      <c r="J140" s="30" t="str">
        <f>E21</f>
        <v xml:space="preserve"> </v>
      </c>
      <c r="K140" s="32"/>
      <c r="L140" s="45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63" s="2" customFormat="1" ht="15.2" customHeight="1" x14ac:dyDescent="0.2">
      <c r="A141" s="32"/>
      <c r="B141" s="33"/>
      <c r="C141" s="27" t="s">
        <v>26</v>
      </c>
      <c r="D141" s="32"/>
      <c r="E141" s="32"/>
      <c r="F141" s="25" t="str">
        <f>IF(E18="","",E18)</f>
        <v>Vyplň údaj</v>
      </c>
      <c r="G141" s="32"/>
      <c r="H141" s="32"/>
      <c r="I141" s="27" t="s">
        <v>30</v>
      </c>
      <c r="J141" s="30">
        <f>E24</f>
        <v>0</v>
      </c>
      <c r="K141" s="32"/>
      <c r="L141" s="4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63" s="2" customFormat="1" ht="10.35" customHeight="1" x14ac:dyDescent="0.2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45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63" s="11" customFormat="1" ht="29.25" customHeight="1" x14ac:dyDescent="0.2">
      <c r="A143" s="142"/>
      <c r="B143" s="143"/>
      <c r="C143" s="144" t="s">
        <v>134</v>
      </c>
      <c r="D143" s="145" t="s">
        <v>57</v>
      </c>
      <c r="E143" s="145" t="s">
        <v>53</v>
      </c>
      <c r="F143" s="145" t="s">
        <v>54</v>
      </c>
      <c r="G143" s="145" t="s">
        <v>135</v>
      </c>
      <c r="H143" s="145" t="s">
        <v>136</v>
      </c>
      <c r="I143" s="145" t="s">
        <v>137</v>
      </c>
      <c r="J143" s="146" t="s">
        <v>104</v>
      </c>
      <c r="K143" s="147" t="s">
        <v>138</v>
      </c>
      <c r="L143" s="148"/>
      <c r="M143" s="65" t="s">
        <v>1</v>
      </c>
      <c r="N143" s="66" t="s">
        <v>36</v>
      </c>
      <c r="O143" s="66" t="s">
        <v>139</v>
      </c>
      <c r="P143" s="66" t="s">
        <v>140</v>
      </c>
      <c r="Q143" s="66" t="s">
        <v>141</v>
      </c>
      <c r="R143" s="66" t="s">
        <v>142</v>
      </c>
      <c r="S143" s="66" t="s">
        <v>143</v>
      </c>
      <c r="T143" s="67" t="s">
        <v>144</v>
      </c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</row>
    <row r="144" spans="1:63" s="2" customFormat="1" ht="22.9" customHeight="1" x14ac:dyDescent="0.25">
      <c r="A144" s="32"/>
      <c r="B144" s="33"/>
      <c r="C144" s="72" t="s">
        <v>100</v>
      </c>
      <c r="D144" s="32"/>
      <c r="E144" s="32"/>
      <c r="F144" s="32"/>
      <c r="G144" s="32"/>
      <c r="H144" s="32"/>
      <c r="I144" s="32"/>
      <c r="J144" s="149" t="e">
        <f>BK144</f>
        <v>#REF!</v>
      </c>
      <c r="K144" s="32"/>
      <c r="L144" s="33"/>
      <c r="M144" s="68"/>
      <c r="N144" s="59"/>
      <c r="O144" s="69"/>
      <c r="P144" s="150">
        <f>P145+P197+P314+P326</f>
        <v>0</v>
      </c>
      <c r="Q144" s="69"/>
      <c r="R144" s="150">
        <f>R145+R197+R314+R326</f>
        <v>3.4145028900000005</v>
      </c>
      <c r="S144" s="69"/>
      <c r="T144" s="151">
        <f>T145+T197+T314+T326</f>
        <v>1.23567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71</v>
      </c>
      <c r="AU144" s="17" t="s">
        <v>106</v>
      </c>
      <c r="BK144" s="152" t="e">
        <f>BK145+BK197+BK314+BK326</f>
        <v>#REF!</v>
      </c>
    </row>
    <row r="145" spans="1:65" s="12" customFormat="1" ht="25.9" customHeight="1" x14ac:dyDescent="0.2">
      <c r="B145" s="153"/>
      <c r="D145" s="154" t="s">
        <v>71</v>
      </c>
      <c r="E145" s="155" t="s">
        <v>145</v>
      </c>
      <c r="F145" s="155" t="s">
        <v>146</v>
      </c>
      <c r="I145" s="156"/>
      <c r="J145" s="157">
        <f>BK145</f>
        <v>0</v>
      </c>
      <c r="L145" s="153"/>
      <c r="M145" s="158"/>
      <c r="N145" s="159"/>
      <c r="O145" s="159"/>
      <c r="P145" s="160">
        <f>P146+P171+P195</f>
        <v>0</v>
      </c>
      <c r="Q145" s="159"/>
      <c r="R145" s="160">
        <f>R146+R171+R195</f>
        <v>1.72786233</v>
      </c>
      <c r="S145" s="159"/>
      <c r="T145" s="161">
        <f>T146+T171+T195</f>
        <v>1.02312</v>
      </c>
      <c r="AR145" s="154" t="s">
        <v>80</v>
      </c>
      <c r="AT145" s="162" t="s">
        <v>71</v>
      </c>
      <c r="AU145" s="162" t="s">
        <v>72</v>
      </c>
      <c r="AY145" s="154" t="s">
        <v>147</v>
      </c>
      <c r="BK145" s="163">
        <f>BK146+BK171+BK195</f>
        <v>0</v>
      </c>
    </row>
    <row r="146" spans="1:65" s="12" customFormat="1" ht="22.9" customHeight="1" x14ac:dyDescent="0.2">
      <c r="B146" s="153"/>
      <c r="D146" s="154" t="s">
        <v>71</v>
      </c>
      <c r="E146" s="164" t="s">
        <v>148</v>
      </c>
      <c r="F146" s="164" t="s">
        <v>149</v>
      </c>
      <c r="I146" s="156"/>
      <c r="J146" s="165">
        <f>BK146</f>
        <v>0</v>
      </c>
      <c r="L146" s="153"/>
      <c r="M146" s="158"/>
      <c r="N146" s="159"/>
      <c r="O146" s="159"/>
      <c r="P146" s="160">
        <f>SUM(P147:P170)</f>
        <v>0</v>
      </c>
      <c r="Q146" s="159"/>
      <c r="R146" s="160">
        <f>SUM(R147:R170)</f>
        <v>1.70464773</v>
      </c>
      <c r="S146" s="159"/>
      <c r="T146" s="161">
        <f>SUM(T147:T170)</f>
        <v>0</v>
      </c>
      <c r="AR146" s="154" t="s">
        <v>80</v>
      </c>
      <c r="AT146" s="162" t="s">
        <v>71</v>
      </c>
      <c r="AU146" s="162" t="s">
        <v>80</v>
      </c>
      <c r="AY146" s="154" t="s">
        <v>147</v>
      </c>
      <c r="BK146" s="163">
        <f>SUM(BK147:BK170)</f>
        <v>0</v>
      </c>
    </row>
    <row r="147" spans="1:65" s="2" customFormat="1" ht="24.2" customHeight="1" x14ac:dyDescent="0.2">
      <c r="A147" s="32"/>
      <c r="B147" s="131"/>
      <c r="C147" s="166" t="s">
        <v>80</v>
      </c>
      <c r="D147" s="166" t="s">
        <v>150</v>
      </c>
      <c r="E147" s="167" t="s">
        <v>151</v>
      </c>
      <c r="F147" s="168" t="s">
        <v>152</v>
      </c>
      <c r="G147" s="169" t="s">
        <v>153</v>
      </c>
      <c r="H147" s="170">
        <v>6</v>
      </c>
      <c r="I147" s="171"/>
      <c r="J147" s="172">
        <f>ROUND(I147*H147,2)</f>
        <v>0</v>
      </c>
      <c r="K147" s="173"/>
      <c r="L147" s="33"/>
      <c r="M147" s="174" t="s">
        <v>1</v>
      </c>
      <c r="N147" s="175" t="s">
        <v>38</v>
      </c>
      <c r="O147" s="61"/>
      <c r="P147" s="176">
        <f>O147*H147</f>
        <v>0</v>
      </c>
      <c r="Q147" s="176">
        <v>3.0400000000000002E-3</v>
      </c>
      <c r="R147" s="176">
        <f>Q147*H147</f>
        <v>1.8239999999999999E-2</v>
      </c>
      <c r="S147" s="176">
        <v>0</v>
      </c>
      <c r="T147" s="17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8" t="s">
        <v>154</v>
      </c>
      <c r="AT147" s="178" t="s">
        <v>150</v>
      </c>
      <c r="AU147" s="178" t="s">
        <v>87</v>
      </c>
      <c r="AY147" s="17" t="s">
        <v>147</v>
      </c>
      <c r="BE147" s="179">
        <f>IF(N147="základná",J147,0)</f>
        <v>0</v>
      </c>
      <c r="BF147" s="179">
        <f>IF(N147="znížená",J147,0)</f>
        <v>0</v>
      </c>
      <c r="BG147" s="179">
        <f>IF(N147="zákl. prenesená",J147,0)</f>
        <v>0</v>
      </c>
      <c r="BH147" s="179">
        <f>IF(N147="zníž. prenesená",J147,0)</f>
        <v>0</v>
      </c>
      <c r="BI147" s="179">
        <f>IF(N147="nulová",J147,0)</f>
        <v>0</v>
      </c>
      <c r="BJ147" s="17" t="s">
        <v>87</v>
      </c>
      <c r="BK147" s="179">
        <f>ROUND(I147*H147,2)</f>
        <v>0</v>
      </c>
      <c r="BL147" s="17" t="s">
        <v>154</v>
      </c>
      <c r="BM147" s="178" t="s">
        <v>155</v>
      </c>
    </row>
    <row r="148" spans="1:65" s="2" customFormat="1" ht="24.2" customHeight="1" x14ac:dyDescent="0.2">
      <c r="A148" s="32"/>
      <c r="B148" s="131"/>
      <c r="C148" s="166" t="s">
        <v>87</v>
      </c>
      <c r="D148" s="166" t="s">
        <v>150</v>
      </c>
      <c r="E148" s="167" t="s">
        <v>156</v>
      </c>
      <c r="F148" s="168" t="s">
        <v>157</v>
      </c>
      <c r="G148" s="169" t="s">
        <v>158</v>
      </c>
      <c r="H148" s="170">
        <v>3.03</v>
      </c>
      <c r="I148" s="171"/>
      <c r="J148" s="172">
        <f>ROUND(I148*H148,2)</f>
        <v>0</v>
      </c>
      <c r="K148" s="173"/>
      <c r="L148" s="33"/>
      <c r="M148" s="174" t="s">
        <v>1</v>
      </c>
      <c r="N148" s="175" t="s">
        <v>38</v>
      </c>
      <c r="O148" s="61"/>
      <c r="P148" s="176">
        <f>O148*H148</f>
        <v>0</v>
      </c>
      <c r="Q148" s="176">
        <v>7.5520000000000004E-2</v>
      </c>
      <c r="R148" s="176">
        <f>Q148*H148</f>
        <v>0.22882559999999999</v>
      </c>
      <c r="S148" s="176">
        <v>0</v>
      </c>
      <c r="T148" s="17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8" t="s">
        <v>154</v>
      </c>
      <c r="AT148" s="178" t="s">
        <v>150</v>
      </c>
      <c r="AU148" s="178" t="s">
        <v>87</v>
      </c>
      <c r="AY148" s="17" t="s">
        <v>147</v>
      </c>
      <c r="BE148" s="179">
        <f>IF(N148="základná",J148,0)</f>
        <v>0</v>
      </c>
      <c r="BF148" s="179">
        <f>IF(N148="znížená",J148,0)</f>
        <v>0</v>
      </c>
      <c r="BG148" s="179">
        <f>IF(N148="zákl. prenesená",J148,0)</f>
        <v>0</v>
      </c>
      <c r="BH148" s="179">
        <f>IF(N148="zníž. prenesená",J148,0)</f>
        <v>0</v>
      </c>
      <c r="BI148" s="179">
        <f>IF(N148="nulová",J148,0)</f>
        <v>0</v>
      </c>
      <c r="BJ148" s="17" t="s">
        <v>87</v>
      </c>
      <c r="BK148" s="179">
        <f>ROUND(I148*H148,2)</f>
        <v>0</v>
      </c>
      <c r="BL148" s="17" t="s">
        <v>154</v>
      </c>
      <c r="BM148" s="178" t="s">
        <v>159</v>
      </c>
    </row>
    <row r="149" spans="1:65" s="13" customFormat="1" x14ac:dyDescent="0.2">
      <c r="B149" s="180"/>
      <c r="D149" s="181" t="s">
        <v>160</v>
      </c>
      <c r="E149" s="182" t="s">
        <v>1</v>
      </c>
      <c r="F149" s="183" t="s">
        <v>561</v>
      </c>
      <c r="H149" s="184">
        <v>0.63</v>
      </c>
      <c r="I149" s="185"/>
      <c r="L149" s="180"/>
      <c r="M149" s="186"/>
      <c r="N149" s="187"/>
      <c r="O149" s="187"/>
      <c r="P149" s="187"/>
      <c r="Q149" s="187"/>
      <c r="R149" s="187"/>
      <c r="S149" s="187"/>
      <c r="T149" s="188"/>
      <c r="AT149" s="182" t="s">
        <v>160</v>
      </c>
      <c r="AU149" s="182" t="s">
        <v>87</v>
      </c>
      <c r="AV149" s="13" t="s">
        <v>87</v>
      </c>
      <c r="AW149" s="13" t="s">
        <v>29</v>
      </c>
      <c r="AX149" s="13" t="s">
        <v>72</v>
      </c>
      <c r="AY149" s="182" t="s">
        <v>147</v>
      </c>
    </row>
    <row r="150" spans="1:65" s="13" customFormat="1" x14ac:dyDescent="0.2">
      <c r="B150" s="180"/>
      <c r="D150" s="181" t="s">
        <v>160</v>
      </c>
      <c r="E150" s="182" t="s">
        <v>1</v>
      </c>
      <c r="F150" s="183" t="s">
        <v>562</v>
      </c>
      <c r="H150" s="184">
        <v>2.4</v>
      </c>
      <c r="I150" s="185"/>
      <c r="L150" s="180"/>
      <c r="M150" s="186"/>
      <c r="N150" s="187"/>
      <c r="O150" s="187"/>
      <c r="P150" s="187"/>
      <c r="Q150" s="187"/>
      <c r="R150" s="187"/>
      <c r="S150" s="187"/>
      <c r="T150" s="188"/>
      <c r="AT150" s="182" t="s">
        <v>160</v>
      </c>
      <c r="AU150" s="182" t="s">
        <v>87</v>
      </c>
      <c r="AV150" s="13" t="s">
        <v>87</v>
      </c>
      <c r="AW150" s="13" t="s">
        <v>29</v>
      </c>
      <c r="AX150" s="13" t="s">
        <v>72</v>
      </c>
      <c r="AY150" s="182" t="s">
        <v>147</v>
      </c>
    </row>
    <row r="151" spans="1:65" s="14" customFormat="1" x14ac:dyDescent="0.2">
      <c r="B151" s="189"/>
      <c r="D151" s="181" t="s">
        <v>160</v>
      </c>
      <c r="E151" s="190" t="s">
        <v>1</v>
      </c>
      <c r="F151" s="191" t="s">
        <v>164</v>
      </c>
      <c r="H151" s="192">
        <v>3.03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160</v>
      </c>
      <c r="AU151" s="190" t="s">
        <v>87</v>
      </c>
      <c r="AV151" s="14" t="s">
        <v>154</v>
      </c>
      <c r="AW151" s="14" t="s">
        <v>29</v>
      </c>
      <c r="AX151" s="14" t="s">
        <v>80</v>
      </c>
      <c r="AY151" s="190" t="s">
        <v>147</v>
      </c>
    </row>
    <row r="152" spans="1:65" s="2" customFormat="1" ht="24.2" customHeight="1" x14ac:dyDescent="0.2">
      <c r="A152" s="32"/>
      <c r="B152" s="131"/>
      <c r="C152" s="166" t="s">
        <v>165</v>
      </c>
      <c r="D152" s="166" t="s">
        <v>150</v>
      </c>
      <c r="E152" s="167" t="s">
        <v>166</v>
      </c>
      <c r="F152" s="168" t="s">
        <v>167</v>
      </c>
      <c r="G152" s="169" t="s">
        <v>158</v>
      </c>
      <c r="H152" s="170">
        <v>3.03</v>
      </c>
      <c r="I152" s="171"/>
      <c r="J152" s="172">
        <f>ROUND(I152*H152,2)</f>
        <v>0</v>
      </c>
      <c r="K152" s="173"/>
      <c r="L152" s="33"/>
      <c r="M152" s="174" t="s">
        <v>1</v>
      </c>
      <c r="N152" s="175" t="s">
        <v>38</v>
      </c>
      <c r="O152" s="61"/>
      <c r="P152" s="176">
        <f>O152*H152</f>
        <v>0</v>
      </c>
      <c r="Q152" s="176">
        <v>3.9800000000000002E-2</v>
      </c>
      <c r="R152" s="176">
        <f>Q152*H152</f>
        <v>0.12059399999999999</v>
      </c>
      <c r="S152" s="176">
        <v>0</v>
      </c>
      <c r="T152" s="17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8" t="s">
        <v>154</v>
      </c>
      <c r="AT152" s="178" t="s">
        <v>150</v>
      </c>
      <c r="AU152" s="178" t="s">
        <v>87</v>
      </c>
      <c r="AY152" s="17" t="s">
        <v>147</v>
      </c>
      <c r="BE152" s="179">
        <f>IF(N152="základná",J152,0)</f>
        <v>0</v>
      </c>
      <c r="BF152" s="179">
        <f>IF(N152="znížená",J152,0)</f>
        <v>0</v>
      </c>
      <c r="BG152" s="179">
        <f>IF(N152="zákl. prenesená",J152,0)</f>
        <v>0</v>
      </c>
      <c r="BH152" s="179">
        <f>IF(N152="zníž. prenesená",J152,0)</f>
        <v>0</v>
      </c>
      <c r="BI152" s="179">
        <f>IF(N152="nulová",J152,0)</f>
        <v>0</v>
      </c>
      <c r="BJ152" s="17" t="s">
        <v>87</v>
      </c>
      <c r="BK152" s="179">
        <f>ROUND(I152*H152,2)</f>
        <v>0</v>
      </c>
      <c r="BL152" s="17" t="s">
        <v>154</v>
      </c>
      <c r="BM152" s="178" t="s">
        <v>168</v>
      </c>
    </row>
    <row r="153" spans="1:65" s="2" customFormat="1" ht="24.2" customHeight="1" x14ac:dyDescent="0.2">
      <c r="A153" s="32"/>
      <c r="B153" s="131"/>
      <c r="C153" s="166" t="s">
        <v>154</v>
      </c>
      <c r="D153" s="166" t="s">
        <v>150</v>
      </c>
      <c r="E153" s="167" t="s">
        <v>534</v>
      </c>
      <c r="F153" s="168" t="s">
        <v>535</v>
      </c>
      <c r="G153" s="169" t="s">
        <v>158</v>
      </c>
      <c r="H153" s="170">
        <v>2.7719999999999998</v>
      </c>
      <c r="I153" s="171"/>
      <c r="J153" s="172">
        <f>ROUND(I153*H153,2)</f>
        <v>0</v>
      </c>
      <c r="K153" s="173"/>
      <c r="L153" s="33"/>
      <c r="M153" s="174" t="s">
        <v>1</v>
      </c>
      <c r="N153" s="175" t="s">
        <v>38</v>
      </c>
      <c r="O153" s="61"/>
      <c r="P153" s="176">
        <f>O153*H153</f>
        <v>0</v>
      </c>
      <c r="Q153" s="176">
        <v>2.3000000000000001E-4</v>
      </c>
      <c r="R153" s="176">
        <f>Q153*H153</f>
        <v>6.3756000000000001E-4</v>
      </c>
      <c r="S153" s="176">
        <v>0</v>
      </c>
      <c r="T153" s="17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8" t="s">
        <v>154</v>
      </c>
      <c r="AT153" s="178" t="s">
        <v>150</v>
      </c>
      <c r="AU153" s="178" t="s">
        <v>87</v>
      </c>
      <c r="AY153" s="17" t="s">
        <v>147</v>
      </c>
      <c r="BE153" s="179">
        <f>IF(N153="základná",J153,0)</f>
        <v>0</v>
      </c>
      <c r="BF153" s="179">
        <f>IF(N153="znížená",J153,0)</f>
        <v>0</v>
      </c>
      <c r="BG153" s="179">
        <f>IF(N153="zákl. prenesená",J153,0)</f>
        <v>0</v>
      </c>
      <c r="BH153" s="179">
        <f>IF(N153="zníž. prenesená",J153,0)</f>
        <v>0</v>
      </c>
      <c r="BI153" s="179">
        <f>IF(N153="nulová",J153,0)</f>
        <v>0</v>
      </c>
      <c r="BJ153" s="17" t="s">
        <v>87</v>
      </c>
      <c r="BK153" s="179">
        <f>ROUND(I153*H153,2)</f>
        <v>0</v>
      </c>
      <c r="BL153" s="17" t="s">
        <v>154</v>
      </c>
      <c r="BM153" s="178" t="s">
        <v>563</v>
      </c>
    </row>
    <row r="154" spans="1:65" s="13" customFormat="1" x14ac:dyDescent="0.2">
      <c r="B154" s="180"/>
      <c r="D154" s="181" t="s">
        <v>160</v>
      </c>
      <c r="E154" s="182" t="s">
        <v>1</v>
      </c>
      <c r="F154" s="183" t="s">
        <v>564</v>
      </c>
      <c r="H154" s="184">
        <v>2.7719999999999998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2" t="s">
        <v>160</v>
      </c>
      <c r="AU154" s="182" t="s">
        <v>87</v>
      </c>
      <c r="AV154" s="13" t="s">
        <v>87</v>
      </c>
      <c r="AW154" s="13" t="s">
        <v>29</v>
      </c>
      <c r="AX154" s="13" t="s">
        <v>72</v>
      </c>
      <c r="AY154" s="182" t="s">
        <v>147</v>
      </c>
    </row>
    <row r="155" spans="1:65" s="14" customFormat="1" x14ac:dyDescent="0.2">
      <c r="B155" s="189"/>
      <c r="D155" s="181" t="s">
        <v>160</v>
      </c>
      <c r="E155" s="190" t="s">
        <v>532</v>
      </c>
      <c r="F155" s="191" t="s">
        <v>164</v>
      </c>
      <c r="H155" s="192">
        <v>2.7719999999999998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160</v>
      </c>
      <c r="AU155" s="190" t="s">
        <v>87</v>
      </c>
      <c r="AV155" s="14" t="s">
        <v>154</v>
      </c>
      <c r="AW155" s="14" t="s">
        <v>29</v>
      </c>
      <c r="AX155" s="14" t="s">
        <v>80</v>
      </c>
      <c r="AY155" s="190" t="s">
        <v>147</v>
      </c>
    </row>
    <row r="156" spans="1:65" s="2" customFormat="1" ht="24.2" customHeight="1" x14ac:dyDescent="0.2">
      <c r="A156" s="32"/>
      <c r="B156" s="131"/>
      <c r="C156" s="166" t="s">
        <v>170</v>
      </c>
      <c r="D156" s="166" t="s">
        <v>150</v>
      </c>
      <c r="E156" s="167" t="s">
        <v>536</v>
      </c>
      <c r="F156" s="168" t="s">
        <v>537</v>
      </c>
      <c r="G156" s="169" t="s">
        <v>158</v>
      </c>
      <c r="H156" s="170">
        <v>2.7719999999999998</v>
      </c>
      <c r="I156" s="171"/>
      <c r="J156" s="172">
        <f>ROUND(I156*H156,2)</f>
        <v>0</v>
      </c>
      <c r="K156" s="173"/>
      <c r="L156" s="33"/>
      <c r="M156" s="174" t="s">
        <v>1</v>
      </c>
      <c r="N156" s="175" t="s">
        <v>38</v>
      </c>
      <c r="O156" s="61"/>
      <c r="P156" s="176">
        <f>O156*H156</f>
        <v>0</v>
      </c>
      <c r="Q156" s="176">
        <v>2.3619999999999999E-2</v>
      </c>
      <c r="R156" s="176">
        <f>Q156*H156</f>
        <v>6.5474639999999987E-2</v>
      </c>
      <c r="S156" s="176">
        <v>0</v>
      </c>
      <c r="T156" s="17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8" t="s">
        <v>154</v>
      </c>
      <c r="AT156" s="178" t="s">
        <v>150</v>
      </c>
      <c r="AU156" s="178" t="s">
        <v>87</v>
      </c>
      <c r="AY156" s="17" t="s">
        <v>147</v>
      </c>
      <c r="BE156" s="179">
        <f>IF(N156="základná",J156,0)</f>
        <v>0</v>
      </c>
      <c r="BF156" s="179">
        <f>IF(N156="znížená",J156,0)</f>
        <v>0</v>
      </c>
      <c r="BG156" s="179">
        <f>IF(N156="zákl. prenesená",J156,0)</f>
        <v>0</v>
      </c>
      <c r="BH156" s="179">
        <f>IF(N156="zníž. prenesená",J156,0)</f>
        <v>0</v>
      </c>
      <c r="BI156" s="179">
        <f>IF(N156="nulová",J156,0)</f>
        <v>0</v>
      </c>
      <c r="BJ156" s="17" t="s">
        <v>87</v>
      </c>
      <c r="BK156" s="179">
        <f>ROUND(I156*H156,2)</f>
        <v>0</v>
      </c>
      <c r="BL156" s="17" t="s">
        <v>154</v>
      </c>
      <c r="BM156" s="178" t="s">
        <v>565</v>
      </c>
    </row>
    <row r="157" spans="1:65" s="13" customFormat="1" x14ac:dyDescent="0.2">
      <c r="B157" s="180"/>
      <c r="D157" s="181" t="s">
        <v>160</v>
      </c>
      <c r="E157" s="182" t="s">
        <v>1</v>
      </c>
      <c r="F157" s="183" t="s">
        <v>532</v>
      </c>
      <c r="H157" s="184">
        <v>2.7719999999999998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2" t="s">
        <v>160</v>
      </c>
      <c r="AU157" s="182" t="s">
        <v>87</v>
      </c>
      <c r="AV157" s="13" t="s">
        <v>87</v>
      </c>
      <c r="AW157" s="13" t="s">
        <v>29</v>
      </c>
      <c r="AX157" s="13" t="s">
        <v>80</v>
      </c>
      <c r="AY157" s="182" t="s">
        <v>147</v>
      </c>
    </row>
    <row r="158" spans="1:65" s="2" customFormat="1" ht="24.2" customHeight="1" x14ac:dyDescent="0.2">
      <c r="A158" s="32"/>
      <c r="B158" s="131"/>
      <c r="C158" s="166" t="s">
        <v>148</v>
      </c>
      <c r="D158" s="166" t="s">
        <v>150</v>
      </c>
      <c r="E158" s="167" t="s">
        <v>538</v>
      </c>
      <c r="F158" s="168" t="s">
        <v>539</v>
      </c>
      <c r="G158" s="169" t="s">
        <v>158</v>
      </c>
      <c r="H158" s="170">
        <v>2.7719999999999998</v>
      </c>
      <c r="I158" s="171"/>
      <c r="J158" s="172">
        <f>ROUND(I158*H158,2)</f>
        <v>0</v>
      </c>
      <c r="K158" s="173"/>
      <c r="L158" s="33"/>
      <c r="M158" s="174" t="s">
        <v>1</v>
      </c>
      <c r="N158" s="175" t="s">
        <v>38</v>
      </c>
      <c r="O158" s="61"/>
      <c r="P158" s="176">
        <f>O158*H158</f>
        <v>0</v>
      </c>
      <c r="Q158" s="176">
        <v>4.7200000000000002E-3</v>
      </c>
      <c r="R158" s="176">
        <f>Q158*H158</f>
        <v>1.3083839999999999E-2</v>
      </c>
      <c r="S158" s="176">
        <v>0</v>
      </c>
      <c r="T158" s="17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8" t="s">
        <v>154</v>
      </c>
      <c r="AT158" s="178" t="s">
        <v>150</v>
      </c>
      <c r="AU158" s="178" t="s">
        <v>87</v>
      </c>
      <c r="AY158" s="17" t="s">
        <v>147</v>
      </c>
      <c r="BE158" s="179">
        <f>IF(N158="základná",J158,0)</f>
        <v>0</v>
      </c>
      <c r="BF158" s="179">
        <f>IF(N158="znížená",J158,0)</f>
        <v>0</v>
      </c>
      <c r="BG158" s="179">
        <f>IF(N158="zákl. prenesená",J158,0)</f>
        <v>0</v>
      </c>
      <c r="BH158" s="179">
        <f>IF(N158="zníž. prenesená",J158,0)</f>
        <v>0</v>
      </c>
      <c r="BI158" s="179">
        <f>IF(N158="nulová",J158,0)</f>
        <v>0</v>
      </c>
      <c r="BJ158" s="17" t="s">
        <v>87</v>
      </c>
      <c r="BK158" s="179">
        <f>ROUND(I158*H158,2)</f>
        <v>0</v>
      </c>
      <c r="BL158" s="17" t="s">
        <v>154</v>
      </c>
      <c r="BM158" s="178" t="s">
        <v>566</v>
      </c>
    </row>
    <row r="159" spans="1:65" s="13" customFormat="1" x14ac:dyDescent="0.2">
      <c r="B159" s="180"/>
      <c r="D159" s="181" t="s">
        <v>160</v>
      </c>
      <c r="E159" s="182" t="s">
        <v>1</v>
      </c>
      <c r="F159" s="183" t="s">
        <v>532</v>
      </c>
      <c r="H159" s="184">
        <v>2.7719999999999998</v>
      </c>
      <c r="I159" s="185"/>
      <c r="L159" s="180"/>
      <c r="M159" s="186"/>
      <c r="N159" s="187"/>
      <c r="O159" s="187"/>
      <c r="P159" s="187"/>
      <c r="Q159" s="187"/>
      <c r="R159" s="187"/>
      <c r="S159" s="187"/>
      <c r="T159" s="188"/>
      <c r="AT159" s="182" t="s">
        <v>160</v>
      </c>
      <c r="AU159" s="182" t="s">
        <v>87</v>
      </c>
      <c r="AV159" s="13" t="s">
        <v>87</v>
      </c>
      <c r="AW159" s="13" t="s">
        <v>29</v>
      </c>
      <c r="AX159" s="13" t="s">
        <v>80</v>
      </c>
      <c r="AY159" s="182" t="s">
        <v>147</v>
      </c>
    </row>
    <row r="160" spans="1:65" s="2" customFormat="1" ht="33" customHeight="1" x14ac:dyDescent="0.2">
      <c r="A160" s="32"/>
      <c r="B160" s="131"/>
      <c r="C160" s="166" t="s">
        <v>180</v>
      </c>
      <c r="D160" s="166" t="s">
        <v>150</v>
      </c>
      <c r="E160" s="167" t="s">
        <v>540</v>
      </c>
      <c r="F160" s="168" t="s">
        <v>541</v>
      </c>
      <c r="G160" s="169" t="s">
        <v>533</v>
      </c>
      <c r="H160" s="170">
        <v>0.28199999999999997</v>
      </c>
      <c r="I160" s="171"/>
      <c r="J160" s="172">
        <f>ROUND(I160*H160,2)</f>
        <v>0</v>
      </c>
      <c r="K160" s="173"/>
      <c r="L160" s="33"/>
      <c r="M160" s="174" t="s">
        <v>1</v>
      </c>
      <c r="N160" s="175" t="s">
        <v>38</v>
      </c>
      <c r="O160" s="61"/>
      <c r="P160" s="176">
        <f>O160*H160</f>
        <v>0</v>
      </c>
      <c r="Q160" s="176">
        <v>2.0952500000000001</v>
      </c>
      <c r="R160" s="176">
        <f>Q160*H160</f>
        <v>0.59086050000000001</v>
      </c>
      <c r="S160" s="176">
        <v>0</v>
      </c>
      <c r="T160" s="17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8" t="s">
        <v>154</v>
      </c>
      <c r="AT160" s="178" t="s">
        <v>150</v>
      </c>
      <c r="AU160" s="178" t="s">
        <v>87</v>
      </c>
      <c r="AY160" s="17" t="s">
        <v>147</v>
      </c>
      <c r="BE160" s="179">
        <f>IF(N160="základná",J160,0)</f>
        <v>0</v>
      </c>
      <c r="BF160" s="179">
        <f>IF(N160="znížená",J160,0)</f>
        <v>0</v>
      </c>
      <c r="BG160" s="179">
        <f>IF(N160="zákl. prenesená",J160,0)</f>
        <v>0</v>
      </c>
      <c r="BH160" s="179">
        <f>IF(N160="zníž. prenesená",J160,0)</f>
        <v>0</v>
      </c>
      <c r="BI160" s="179">
        <f>IF(N160="nulová",J160,0)</f>
        <v>0</v>
      </c>
      <c r="BJ160" s="17" t="s">
        <v>87</v>
      </c>
      <c r="BK160" s="179">
        <f>ROUND(I160*H160,2)</f>
        <v>0</v>
      </c>
      <c r="BL160" s="17" t="s">
        <v>154</v>
      </c>
      <c r="BM160" s="178" t="s">
        <v>567</v>
      </c>
    </row>
    <row r="161" spans="1:65" s="13" customFormat="1" x14ac:dyDescent="0.2">
      <c r="B161" s="180"/>
      <c r="D161" s="181" t="s">
        <v>160</v>
      </c>
      <c r="E161" s="182" t="s">
        <v>1</v>
      </c>
      <c r="F161" s="183" t="s">
        <v>568</v>
      </c>
      <c r="H161" s="184">
        <v>0.125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2" t="s">
        <v>160</v>
      </c>
      <c r="AU161" s="182" t="s">
        <v>87</v>
      </c>
      <c r="AV161" s="13" t="s">
        <v>87</v>
      </c>
      <c r="AW161" s="13" t="s">
        <v>29</v>
      </c>
      <c r="AX161" s="13" t="s">
        <v>72</v>
      </c>
      <c r="AY161" s="182" t="s">
        <v>147</v>
      </c>
    </row>
    <row r="162" spans="1:65" s="13" customFormat="1" x14ac:dyDescent="0.2">
      <c r="B162" s="180"/>
      <c r="D162" s="181" t="s">
        <v>160</v>
      </c>
      <c r="E162" s="182" t="s">
        <v>1</v>
      </c>
      <c r="F162" s="183" t="s">
        <v>569</v>
      </c>
      <c r="H162" s="184">
        <v>0.157</v>
      </c>
      <c r="I162" s="185"/>
      <c r="L162" s="180"/>
      <c r="M162" s="186"/>
      <c r="N162" s="187"/>
      <c r="O162" s="187"/>
      <c r="P162" s="187"/>
      <c r="Q162" s="187"/>
      <c r="R162" s="187"/>
      <c r="S162" s="187"/>
      <c r="T162" s="188"/>
      <c r="AT162" s="182" t="s">
        <v>160</v>
      </c>
      <c r="AU162" s="182" t="s">
        <v>87</v>
      </c>
      <c r="AV162" s="13" t="s">
        <v>87</v>
      </c>
      <c r="AW162" s="13" t="s">
        <v>29</v>
      </c>
      <c r="AX162" s="13" t="s">
        <v>72</v>
      </c>
      <c r="AY162" s="182" t="s">
        <v>147</v>
      </c>
    </row>
    <row r="163" spans="1:65" s="14" customFormat="1" x14ac:dyDescent="0.2">
      <c r="B163" s="189"/>
      <c r="D163" s="181" t="s">
        <v>160</v>
      </c>
      <c r="E163" s="190" t="s">
        <v>1</v>
      </c>
      <c r="F163" s="191" t="s">
        <v>164</v>
      </c>
      <c r="H163" s="192">
        <v>0.28199999999999997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160</v>
      </c>
      <c r="AU163" s="190" t="s">
        <v>87</v>
      </c>
      <c r="AV163" s="14" t="s">
        <v>154</v>
      </c>
      <c r="AW163" s="14" t="s">
        <v>29</v>
      </c>
      <c r="AX163" s="14" t="s">
        <v>80</v>
      </c>
      <c r="AY163" s="190" t="s">
        <v>147</v>
      </c>
    </row>
    <row r="164" spans="1:65" s="2" customFormat="1" ht="24.2" customHeight="1" x14ac:dyDescent="0.2">
      <c r="A164" s="32"/>
      <c r="B164" s="131"/>
      <c r="C164" s="166" t="s">
        <v>178</v>
      </c>
      <c r="D164" s="166" t="s">
        <v>150</v>
      </c>
      <c r="E164" s="167" t="s">
        <v>171</v>
      </c>
      <c r="F164" s="168" t="s">
        <v>172</v>
      </c>
      <c r="G164" s="169" t="s">
        <v>158</v>
      </c>
      <c r="H164" s="170">
        <v>56.91</v>
      </c>
      <c r="I164" s="171"/>
      <c r="J164" s="172">
        <f>ROUND(I164*H164,2)</f>
        <v>0</v>
      </c>
      <c r="K164" s="173"/>
      <c r="L164" s="33"/>
      <c r="M164" s="174" t="s">
        <v>1</v>
      </c>
      <c r="N164" s="175" t="s">
        <v>38</v>
      </c>
      <c r="O164" s="61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8" t="s">
        <v>154</v>
      </c>
      <c r="AT164" s="178" t="s">
        <v>150</v>
      </c>
      <c r="AU164" s="178" t="s">
        <v>87</v>
      </c>
      <c r="AY164" s="17" t="s">
        <v>147</v>
      </c>
      <c r="BE164" s="179">
        <f>IF(N164="základná",J164,0)</f>
        <v>0</v>
      </c>
      <c r="BF164" s="179">
        <f>IF(N164="znížená",J164,0)</f>
        <v>0</v>
      </c>
      <c r="BG164" s="179">
        <f>IF(N164="zákl. prenesená",J164,0)</f>
        <v>0</v>
      </c>
      <c r="BH164" s="179">
        <f>IF(N164="zníž. prenesená",J164,0)</f>
        <v>0</v>
      </c>
      <c r="BI164" s="179">
        <f>IF(N164="nulová",J164,0)</f>
        <v>0</v>
      </c>
      <c r="BJ164" s="17" t="s">
        <v>87</v>
      </c>
      <c r="BK164" s="179">
        <f>ROUND(I164*H164,2)</f>
        <v>0</v>
      </c>
      <c r="BL164" s="17" t="s">
        <v>154</v>
      </c>
      <c r="BM164" s="178" t="s">
        <v>173</v>
      </c>
    </row>
    <row r="165" spans="1:65" s="13" customFormat="1" x14ac:dyDescent="0.2">
      <c r="B165" s="180"/>
      <c r="D165" s="181" t="s">
        <v>160</v>
      </c>
      <c r="E165" s="182" t="s">
        <v>1</v>
      </c>
      <c r="F165" s="183" t="s">
        <v>85</v>
      </c>
      <c r="H165" s="184">
        <v>56.91</v>
      </c>
      <c r="I165" s="185"/>
      <c r="L165" s="180"/>
      <c r="M165" s="186"/>
      <c r="N165" s="187"/>
      <c r="O165" s="187"/>
      <c r="P165" s="187"/>
      <c r="Q165" s="187"/>
      <c r="R165" s="187"/>
      <c r="S165" s="187"/>
      <c r="T165" s="188"/>
      <c r="AT165" s="182" t="s">
        <v>160</v>
      </c>
      <c r="AU165" s="182" t="s">
        <v>87</v>
      </c>
      <c r="AV165" s="13" t="s">
        <v>87</v>
      </c>
      <c r="AW165" s="13" t="s">
        <v>29</v>
      </c>
      <c r="AX165" s="13" t="s">
        <v>80</v>
      </c>
      <c r="AY165" s="182" t="s">
        <v>147</v>
      </c>
    </row>
    <row r="166" spans="1:65" s="2" customFormat="1" ht="33" customHeight="1" x14ac:dyDescent="0.2">
      <c r="A166" s="32"/>
      <c r="B166" s="131"/>
      <c r="C166" s="197" t="s">
        <v>89</v>
      </c>
      <c r="D166" s="197" t="s">
        <v>174</v>
      </c>
      <c r="E166" s="198" t="s">
        <v>175</v>
      </c>
      <c r="F166" s="199" t="s">
        <v>176</v>
      </c>
      <c r="G166" s="200" t="s">
        <v>177</v>
      </c>
      <c r="H166" s="201">
        <v>8.7929999999999993</v>
      </c>
      <c r="I166" s="202"/>
      <c r="J166" s="203">
        <f>ROUND(I166*H166,2)</f>
        <v>0</v>
      </c>
      <c r="K166" s="204"/>
      <c r="L166" s="205"/>
      <c r="M166" s="206" t="s">
        <v>1</v>
      </c>
      <c r="N166" s="207" t="s">
        <v>38</v>
      </c>
      <c r="O166" s="61"/>
      <c r="P166" s="176">
        <f>O166*H166</f>
        <v>0</v>
      </c>
      <c r="Q166" s="176">
        <v>1E-3</v>
      </c>
      <c r="R166" s="176">
        <f>Q166*H166</f>
        <v>8.7929999999999987E-3</v>
      </c>
      <c r="S166" s="176">
        <v>0</v>
      </c>
      <c r="T166" s="17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8" t="s">
        <v>178</v>
      </c>
      <c r="AT166" s="178" t="s">
        <v>174</v>
      </c>
      <c r="AU166" s="178" t="s">
        <v>87</v>
      </c>
      <c r="AY166" s="17" t="s">
        <v>147</v>
      </c>
      <c r="BE166" s="179">
        <f>IF(N166="základná",J166,0)</f>
        <v>0</v>
      </c>
      <c r="BF166" s="179">
        <f>IF(N166="znížená",J166,0)</f>
        <v>0</v>
      </c>
      <c r="BG166" s="179">
        <f>IF(N166="zákl. prenesená",J166,0)</f>
        <v>0</v>
      </c>
      <c r="BH166" s="179">
        <f>IF(N166="zníž. prenesená",J166,0)</f>
        <v>0</v>
      </c>
      <c r="BI166" s="179">
        <f>IF(N166="nulová",J166,0)</f>
        <v>0</v>
      </c>
      <c r="BJ166" s="17" t="s">
        <v>87</v>
      </c>
      <c r="BK166" s="179">
        <f>ROUND(I166*H166,2)</f>
        <v>0</v>
      </c>
      <c r="BL166" s="17" t="s">
        <v>154</v>
      </c>
      <c r="BM166" s="178" t="s">
        <v>179</v>
      </c>
    </row>
    <row r="167" spans="1:65" s="2" customFormat="1" ht="24.2" customHeight="1" x14ac:dyDescent="0.2">
      <c r="A167" s="32"/>
      <c r="B167" s="131"/>
      <c r="C167" s="166" t="s">
        <v>191</v>
      </c>
      <c r="D167" s="166" t="s">
        <v>150</v>
      </c>
      <c r="E167" s="167" t="s">
        <v>181</v>
      </c>
      <c r="F167" s="168" t="s">
        <v>182</v>
      </c>
      <c r="G167" s="169" t="s">
        <v>158</v>
      </c>
      <c r="H167" s="170">
        <v>41.777000000000001</v>
      </c>
      <c r="I167" s="171"/>
      <c r="J167" s="172">
        <f>ROUND(I167*H167,2)</f>
        <v>0</v>
      </c>
      <c r="K167" s="173"/>
      <c r="L167" s="33"/>
      <c r="M167" s="174" t="s">
        <v>1</v>
      </c>
      <c r="N167" s="175" t="s">
        <v>38</v>
      </c>
      <c r="O167" s="61"/>
      <c r="P167" s="176">
        <f>O167*H167</f>
        <v>0</v>
      </c>
      <c r="Q167" s="176">
        <v>8.6700000000000006E-3</v>
      </c>
      <c r="R167" s="176">
        <f>Q167*H167</f>
        <v>0.36220659000000005</v>
      </c>
      <c r="S167" s="176">
        <v>0</v>
      </c>
      <c r="T167" s="17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8" t="s">
        <v>154</v>
      </c>
      <c r="AT167" s="178" t="s">
        <v>150</v>
      </c>
      <c r="AU167" s="178" t="s">
        <v>87</v>
      </c>
      <c r="AY167" s="17" t="s">
        <v>147</v>
      </c>
      <c r="BE167" s="179">
        <f>IF(N167="základná",J167,0)</f>
        <v>0</v>
      </c>
      <c r="BF167" s="179">
        <f>IF(N167="znížená",J167,0)</f>
        <v>0</v>
      </c>
      <c r="BG167" s="179">
        <f>IF(N167="zákl. prenesená",J167,0)</f>
        <v>0</v>
      </c>
      <c r="BH167" s="179">
        <f>IF(N167="zníž. prenesená",J167,0)</f>
        <v>0</v>
      </c>
      <c r="BI167" s="179">
        <f>IF(N167="nulová",J167,0)</f>
        <v>0</v>
      </c>
      <c r="BJ167" s="17" t="s">
        <v>87</v>
      </c>
      <c r="BK167" s="179">
        <f>ROUND(I167*H167,2)</f>
        <v>0</v>
      </c>
      <c r="BL167" s="17" t="s">
        <v>154</v>
      </c>
      <c r="BM167" s="178" t="s">
        <v>183</v>
      </c>
    </row>
    <row r="168" spans="1:65" s="13" customFormat="1" x14ac:dyDescent="0.2">
      <c r="B168" s="180"/>
      <c r="D168" s="181" t="s">
        <v>160</v>
      </c>
      <c r="E168" s="182" t="s">
        <v>1</v>
      </c>
      <c r="F168" s="183" t="s">
        <v>86</v>
      </c>
      <c r="H168" s="184">
        <v>41.777000000000001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2" t="s">
        <v>160</v>
      </c>
      <c r="AU168" s="182" t="s">
        <v>87</v>
      </c>
      <c r="AV168" s="13" t="s">
        <v>87</v>
      </c>
      <c r="AW168" s="13" t="s">
        <v>29</v>
      </c>
      <c r="AX168" s="13" t="s">
        <v>80</v>
      </c>
      <c r="AY168" s="182" t="s">
        <v>147</v>
      </c>
    </row>
    <row r="169" spans="1:65" s="2" customFormat="1" ht="24.2" customHeight="1" x14ac:dyDescent="0.2">
      <c r="A169" s="32"/>
      <c r="B169" s="131"/>
      <c r="C169" s="166" t="s">
        <v>196</v>
      </c>
      <c r="D169" s="166" t="s">
        <v>150</v>
      </c>
      <c r="E169" s="167" t="s">
        <v>570</v>
      </c>
      <c r="F169" s="168" t="s">
        <v>571</v>
      </c>
      <c r="G169" s="169" t="s">
        <v>158</v>
      </c>
      <c r="H169" s="170">
        <v>56.91</v>
      </c>
      <c r="I169" s="171"/>
      <c r="J169" s="172">
        <f>ROUND(I169*H169,2)</f>
        <v>0</v>
      </c>
      <c r="K169" s="173"/>
      <c r="L169" s="33"/>
      <c r="M169" s="174" t="s">
        <v>1</v>
      </c>
      <c r="N169" s="175" t="s">
        <v>38</v>
      </c>
      <c r="O169" s="61"/>
      <c r="P169" s="176">
        <f>O169*H169</f>
        <v>0</v>
      </c>
      <c r="Q169" s="176">
        <v>5.1999999999999998E-3</v>
      </c>
      <c r="R169" s="176">
        <f>Q169*H169</f>
        <v>0.29593199999999997</v>
      </c>
      <c r="S169" s="176">
        <v>0</v>
      </c>
      <c r="T169" s="17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8" t="s">
        <v>154</v>
      </c>
      <c r="AT169" s="178" t="s">
        <v>150</v>
      </c>
      <c r="AU169" s="178" t="s">
        <v>87</v>
      </c>
      <c r="AY169" s="17" t="s">
        <v>147</v>
      </c>
      <c r="BE169" s="179">
        <f>IF(N169="základná",J169,0)</f>
        <v>0</v>
      </c>
      <c r="BF169" s="179">
        <f>IF(N169="znížená",J169,0)</f>
        <v>0</v>
      </c>
      <c r="BG169" s="179">
        <f>IF(N169="zákl. prenesená",J169,0)</f>
        <v>0</v>
      </c>
      <c r="BH169" s="179">
        <f>IF(N169="zníž. prenesená",J169,0)</f>
        <v>0</v>
      </c>
      <c r="BI169" s="179">
        <f>IF(N169="nulová",J169,0)</f>
        <v>0</v>
      </c>
      <c r="BJ169" s="17" t="s">
        <v>87</v>
      </c>
      <c r="BK169" s="179">
        <f>ROUND(I169*H169,2)</f>
        <v>0</v>
      </c>
      <c r="BL169" s="17" t="s">
        <v>154</v>
      </c>
      <c r="BM169" s="178" t="s">
        <v>572</v>
      </c>
    </row>
    <row r="170" spans="1:65" s="13" customFormat="1" x14ac:dyDescent="0.2">
      <c r="B170" s="180"/>
      <c r="D170" s="181" t="s">
        <v>160</v>
      </c>
      <c r="E170" s="182" t="s">
        <v>1</v>
      </c>
      <c r="F170" s="183" t="s">
        <v>85</v>
      </c>
      <c r="H170" s="184">
        <v>56.91</v>
      </c>
      <c r="I170" s="185"/>
      <c r="L170" s="180"/>
      <c r="M170" s="186"/>
      <c r="N170" s="187"/>
      <c r="O170" s="187"/>
      <c r="P170" s="187"/>
      <c r="Q170" s="187"/>
      <c r="R170" s="187"/>
      <c r="S170" s="187"/>
      <c r="T170" s="188"/>
      <c r="AT170" s="182" t="s">
        <v>160</v>
      </c>
      <c r="AU170" s="182" t="s">
        <v>87</v>
      </c>
      <c r="AV170" s="13" t="s">
        <v>87</v>
      </c>
      <c r="AW170" s="13" t="s">
        <v>29</v>
      </c>
      <c r="AX170" s="13" t="s">
        <v>80</v>
      </c>
      <c r="AY170" s="182" t="s">
        <v>147</v>
      </c>
    </row>
    <row r="171" spans="1:65" s="12" customFormat="1" ht="22.9" customHeight="1" x14ac:dyDescent="0.2">
      <c r="B171" s="153"/>
      <c r="D171" s="154" t="s">
        <v>71</v>
      </c>
      <c r="E171" s="164" t="s">
        <v>89</v>
      </c>
      <c r="F171" s="164" t="s">
        <v>184</v>
      </c>
      <c r="I171" s="156"/>
      <c r="J171" s="165">
        <f>BK171</f>
        <v>0</v>
      </c>
      <c r="L171" s="153"/>
      <c r="M171" s="158"/>
      <c r="N171" s="159"/>
      <c r="O171" s="159"/>
      <c r="P171" s="160">
        <f>SUM(P172:P194)</f>
        <v>0</v>
      </c>
      <c r="Q171" s="159"/>
      <c r="R171" s="160">
        <f>SUM(R172:R194)</f>
        <v>2.3214600000000002E-2</v>
      </c>
      <c r="S171" s="159"/>
      <c r="T171" s="161">
        <f>SUM(T172:T194)</f>
        <v>1.02312</v>
      </c>
      <c r="AR171" s="154" t="s">
        <v>80</v>
      </c>
      <c r="AT171" s="162" t="s">
        <v>71</v>
      </c>
      <c r="AU171" s="162" t="s">
        <v>80</v>
      </c>
      <c r="AY171" s="154" t="s">
        <v>147</v>
      </c>
      <c r="BK171" s="163">
        <f>SUM(BK172:BK194)</f>
        <v>0</v>
      </c>
    </row>
    <row r="172" spans="1:65" s="2" customFormat="1" ht="24.2" customHeight="1" x14ac:dyDescent="0.2">
      <c r="A172" s="32"/>
      <c r="B172" s="131"/>
      <c r="C172" s="166" t="s">
        <v>200</v>
      </c>
      <c r="D172" s="166" t="s">
        <v>150</v>
      </c>
      <c r="E172" s="167" t="s">
        <v>185</v>
      </c>
      <c r="F172" s="168" t="s">
        <v>186</v>
      </c>
      <c r="G172" s="169" t="s">
        <v>158</v>
      </c>
      <c r="H172" s="170">
        <v>10</v>
      </c>
      <c r="I172" s="171"/>
      <c r="J172" s="172">
        <f>ROUND(I172*H172,2)</f>
        <v>0</v>
      </c>
      <c r="K172" s="173"/>
      <c r="L172" s="33"/>
      <c r="M172" s="174" t="s">
        <v>1</v>
      </c>
      <c r="N172" s="175" t="s">
        <v>38</v>
      </c>
      <c r="O172" s="61"/>
      <c r="P172" s="176">
        <f>O172*H172</f>
        <v>0</v>
      </c>
      <c r="Q172" s="176">
        <v>1.92E-3</v>
      </c>
      <c r="R172" s="176">
        <f>Q172*H172</f>
        <v>1.9200000000000002E-2</v>
      </c>
      <c r="S172" s="176">
        <v>0</v>
      </c>
      <c r="T172" s="17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8" t="s">
        <v>154</v>
      </c>
      <c r="AT172" s="178" t="s">
        <v>150</v>
      </c>
      <c r="AU172" s="178" t="s">
        <v>87</v>
      </c>
      <c r="AY172" s="17" t="s">
        <v>147</v>
      </c>
      <c r="BE172" s="179">
        <f>IF(N172="základná",J172,0)</f>
        <v>0</v>
      </c>
      <c r="BF172" s="179">
        <f>IF(N172="znížená",J172,0)</f>
        <v>0</v>
      </c>
      <c r="BG172" s="179">
        <f>IF(N172="zákl. prenesená",J172,0)</f>
        <v>0</v>
      </c>
      <c r="BH172" s="179">
        <f>IF(N172="zníž. prenesená",J172,0)</f>
        <v>0</v>
      </c>
      <c r="BI172" s="179">
        <f>IF(N172="nulová",J172,0)</f>
        <v>0</v>
      </c>
      <c r="BJ172" s="17" t="s">
        <v>87</v>
      </c>
      <c r="BK172" s="179">
        <f>ROUND(I172*H172,2)</f>
        <v>0</v>
      </c>
      <c r="BL172" s="17" t="s">
        <v>154</v>
      </c>
      <c r="BM172" s="178" t="s">
        <v>187</v>
      </c>
    </row>
    <row r="173" spans="1:65" s="2" customFormat="1" ht="16.5" customHeight="1" x14ac:dyDescent="0.2">
      <c r="A173" s="32"/>
      <c r="B173" s="131"/>
      <c r="C173" s="166" t="s">
        <v>205</v>
      </c>
      <c r="D173" s="166" t="s">
        <v>150</v>
      </c>
      <c r="E173" s="167" t="s">
        <v>188</v>
      </c>
      <c r="F173" s="168" t="s">
        <v>189</v>
      </c>
      <c r="G173" s="169" t="s">
        <v>158</v>
      </c>
      <c r="H173" s="170">
        <v>56.91</v>
      </c>
      <c r="I173" s="171"/>
      <c r="J173" s="172">
        <f>ROUND(I173*H173,2)</f>
        <v>0</v>
      </c>
      <c r="K173" s="173"/>
      <c r="L173" s="33"/>
      <c r="M173" s="174" t="s">
        <v>1</v>
      </c>
      <c r="N173" s="175" t="s">
        <v>38</v>
      </c>
      <c r="O173" s="61"/>
      <c r="P173" s="176">
        <f>O173*H173</f>
        <v>0</v>
      </c>
      <c r="Q173" s="176">
        <v>5.0000000000000002E-5</v>
      </c>
      <c r="R173" s="176">
        <f>Q173*H173</f>
        <v>2.8454999999999999E-3</v>
      </c>
      <c r="S173" s="176">
        <v>0</v>
      </c>
      <c r="T173" s="17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8" t="s">
        <v>154</v>
      </c>
      <c r="AT173" s="178" t="s">
        <v>150</v>
      </c>
      <c r="AU173" s="178" t="s">
        <v>87</v>
      </c>
      <c r="AY173" s="17" t="s">
        <v>147</v>
      </c>
      <c r="BE173" s="179">
        <f>IF(N173="základná",J173,0)</f>
        <v>0</v>
      </c>
      <c r="BF173" s="179">
        <f>IF(N173="znížená",J173,0)</f>
        <v>0</v>
      </c>
      <c r="BG173" s="179">
        <f>IF(N173="zákl. prenesená",J173,0)</f>
        <v>0</v>
      </c>
      <c r="BH173" s="179">
        <f>IF(N173="zníž. prenesená",J173,0)</f>
        <v>0</v>
      </c>
      <c r="BI173" s="179">
        <f>IF(N173="nulová",J173,0)</f>
        <v>0</v>
      </c>
      <c r="BJ173" s="17" t="s">
        <v>87</v>
      </c>
      <c r="BK173" s="179">
        <f>ROUND(I173*H173,2)</f>
        <v>0</v>
      </c>
      <c r="BL173" s="17" t="s">
        <v>154</v>
      </c>
      <c r="BM173" s="178" t="s">
        <v>190</v>
      </c>
    </row>
    <row r="174" spans="1:65" s="13" customFormat="1" x14ac:dyDescent="0.2">
      <c r="B174" s="180"/>
      <c r="D174" s="181" t="s">
        <v>160</v>
      </c>
      <c r="E174" s="182" t="s">
        <v>1</v>
      </c>
      <c r="F174" s="183" t="s">
        <v>85</v>
      </c>
      <c r="H174" s="184">
        <v>56.91</v>
      </c>
      <c r="I174" s="185"/>
      <c r="L174" s="180"/>
      <c r="M174" s="186"/>
      <c r="N174" s="187"/>
      <c r="O174" s="187"/>
      <c r="P174" s="187"/>
      <c r="Q174" s="187"/>
      <c r="R174" s="187"/>
      <c r="S174" s="187"/>
      <c r="T174" s="188"/>
      <c r="AT174" s="182" t="s">
        <v>160</v>
      </c>
      <c r="AU174" s="182" t="s">
        <v>87</v>
      </c>
      <c r="AV174" s="13" t="s">
        <v>87</v>
      </c>
      <c r="AW174" s="13" t="s">
        <v>29</v>
      </c>
      <c r="AX174" s="13" t="s">
        <v>80</v>
      </c>
      <c r="AY174" s="182" t="s">
        <v>147</v>
      </c>
    </row>
    <row r="175" spans="1:65" s="2" customFormat="1" ht="24.2" customHeight="1" x14ac:dyDescent="0.2">
      <c r="A175" s="32"/>
      <c r="B175" s="131"/>
      <c r="C175" s="166" t="s">
        <v>210</v>
      </c>
      <c r="D175" s="166" t="s">
        <v>150</v>
      </c>
      <c r="E175" s="167" t="s">
        <v>197</v>
      </c>
      <c r="F175" s="168" t="s">
        <v>198</v>
      </c>
      <c r="G175" s="169" t="s">
        <v>158</v>
      </c>
      <c r="H175" s="170">
        <v>56.91</v>
      </c>
      <c r="I175" s="171"/>
      <c r="J175" s="172">
        <f>ROUND(I175*H175,2)</f>
        <v>0</v>
      </c>
      <c r="K175" s="173"/>
      <c r="L175" s="33"/>
      <c r="M175" s="174" t="s">
        <v>1</v>
      </c>
      <c r="N175" s="175" t="s">
        <v>38</v>
      </c>
      <c r="O175" s="61"/>
      <c r="P175" s="176">
        <f>O175*H175</f>
        <v>0</v>
      </c>
      <c r="Q175" s="176">
        <v>1.0000000000000001E-5</v>
      </c>
      <c r="R175" s="176">
        <f>Q175*H175</f>
        <v>5.6910000000000001E-4</v>
      </c>
      <c r="S175" s="176">
        <v>6.0000000000000001E-3</v>
      </c>
      <c r="T175" s="177">
        <f>S175*H175</f>
        <v>0.34145999999999999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8" t="s">
        <v>154</v>
      </c>
      <c r="AT175" s="178" t="s">
        <v>150</v>
      </c>
      <c r="AU175" s="178" t="s">
        <v>87</v>
      </c>
      <c r="AY175" s="17" t="s">
        <v>147</v>
      </c>
      <c r="BE175" s="179">
        <f>IF(N175="základná",J175,0)</f>
        <v>0</v>
      </c>
      <c r="BF175" s="179">
        <f>IF(N175="znížená",J175,0)</f>
        <v>0</v>
      </c>
      <c r="BG175" s="179">
        <f>IF(N175="zákl. prenesená",J175,0)</f>
        <v>0</v>
      </c>
      <c r="BH175" s="179">
        <f>IF(N175="zníž. prenesená",J175,0)</f>
        <v>0</v>
      </c>
      <c r="BI175" s="179">
        <f>IF(N175="nulová",J175,0)</f>
        <v>0</v>
      </c>
      <c r="BJ175" s="17" t="s">
        <v>87</v>
      </c>
      <c r="BK175" s="179">
        <f>ROUND(I175*H175,2)</f>
        <v>0</v>
      </c>
      <c r="BL175" s="17" t="s">
        <v>154</v>
      </c>
      <c r="BM175" s="178" t="s">
        <v>199</v>
      </c>
    </row>
    <row r="176" spans="1:65" s="13" customFormat="1" x14ac:dyDescent="0.2">
      <c r="B176" s="180"/>
      <c r="D176" s="181" t="s">
        <v>160</v>
      </c>
      <c r="E176" s="182" t="s">
        <v>1</v>
      </c>
      <c r="F176" s="183" t="s">
        <v>85</v>
      </c>
      <c r="H176" s="184">
        <v>56.91</v>
      </c>
      <c r="I176" s="185"/>
      <c r="L176" s="180"/>
      <c r="M176" s="186"/>
      <c r="N176" s="187"/>
      <c r="O176" s="187"/>
      <c r="P176" s="187"/>
      <c r="Q176" s="187"/>
      <c r="R176" s="187"/>
      <c r="S176" s="187"/>
      <c r="T176" s="188"/>
      <c r="AT176" s="182" t="s">
        <v>160</v>
      </c>
      <c r="AU176" s="182" t="s">
        <v>87</v>
      </c>
      <c r="AV176" s="13" t="s">
        <v>87</v>
      </c>
      <c r="AW176" s="13" t="s">
        <v>29</v>
      </c>
      <c r="AX176" s="13" t="s">
        <v>80</v>
      </c>
      <c r="AY176" s="182" t="s">
        <v>147</v>
      </c>
    </row>
    <row r="177" spans="1:65" s="2" customFormat="1" ht="24.2" customHeight="1" x14ac:dyDescent="0.2">
      <c r="A177" s="32"/>
      <c r="B177" s="131"/>
      <c r="C177" s="166" t="s">
        <v>214</v>
      </c>
      <c r="D177" s="166" t="s">
        <v>150</v>
      </c>
      <c r="E177" s="167" t="s">
        <v>206</v>
      </c>
      <c r="F177" s="168" t="s">
        <v>207</v>
      </c>
      <c r="G177" s="169" t="s">
        <v>208</v>
      </c>
      <c r="H177" s="170">
        <v>2</v>
      </c>
      <c r="I177" s="171"/>
      <c r="J177" s="172">
        <f>ROUND(I177*H177,2)</f>
        <v>0</v>
      </c>
      <c r="K177" s="173"/>
      <c r="L177" s="33"/>
      <c r="M177" s="174" t="s">
        <v>1</v>
      </c>
      <c r="N177" s="175" t="s">
        <v>38</v>
      </c>
      <c r="O177" s="61"/>
      <c r="P177" s="176">
        <f>O177*H177</f>
        <v>0</v>
      </c>
      <c r="Q177" s="176">
        <v>0</v>
      </c>
      <c r="R177" s="176">
        <f>Q177*H177</f>
        <v>0</v>
      </c>
      <c r="S177" s="176">
        <v>1.2999999999999999E-2</v>
      </c>
      <c r="T177" s="177">
        <f>S177*H177</f>
        <v>2.5999999999999999E-2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8" t="s">
        <v>154</v>
      </c>
      <c r="AT177" s="178" t="s">
        <v>150</v>
      </c>
      <c r="AU177" s="178" t="s">
        <v>87</v>
      </c>
      <c r="AY177" s="17" t="s">
        <v>147</v>
      </c>
      <c r="BE177" s="179">
        <f>IF(N177="základná",J177,0)</f>
        <v>0</v>
      </c>
      <c r="BF177" s="179">
        <f>IF(N177="znížená",J177,0)</f>
        <v>0</v>
      </c>
      <c r="BG177" s="179">
        <f>IF(N177="zákl. prenesená",J177,0)</f>
        <v>0</v>
      </c>
      <c r="BH177" s="179">
        <f>IF(N177="zníž. prenesená",J177,0)</f>
        <v>0</v>
      </c>
      <c r="BI177" s="179">
        <f>IF(N177="nulová",J177,0)</f>
        <v>0</v>
      </c>
      <c r="BJ177" s="17" t="s">
        <v>87</v>
      </c>
      <c r="BK177" s="179">
        <f>ROUND(I177*H177,2)</f>
        <v>0</v>
      </c>
      <c r="BL177" s="17" t="s">
        <v>154</v>
      </c>
      <c r="BM177" s="178" t="s">
        <v>209</v>
      </c>
    </row>
    <row r="178" spans="1:65" s="2" customFormat="1" ht="24.2" customHeight="1" x14ac:dyDescent="0.2">
      <c r="A178" s="32"/>
      <c r="B178" s="131"/>
      <c r="C178" s="166" t="s">
        <v>219</v>
      </c>
      <c r="D178" s="166" t="s">
        <v>150</v>
      </c>
      <c r="E178" s="167" t="s">
        <v>211</v>
      </c>
      <c r="F178" s="168" t="s">
        <v>212</v>
      </c>
      <c r="G178" s="169" t="s">
        <v>208</v>
      </c>
      <c r="H178" s="170">
        <v>1</v>
      </c>
      <c r="I178" s="171"/>
      <c r="J178" s="172">
        <f>ROUND(I178*H178,2)</f>
        <v>0</v>
      </c>
      <c r="K178" s="173"/>
      <c r="L178" s="33"/>
      <c r="M178" s="174" t="s">
        <v>1</v>
      </c>
      <c r="N178" s="175" t="s">
        <v>38</v>
      </c>
      <c r="O178" s="61"/>
      <c r="P178" s="176">
        <f>O178*H178</f>
        <v>0</v>
      </c>
      <c r="Q178" s="176">
        <v>0</v>
      </c>
      <c r="R178" s="176">
        <f>Q178*H178</f>
        <v>0</v>
      </c>
      <c r="S178" s="176">
        <v>3.6999999999999998E-2</v>
      </c>
      <c r="T178" s="177">
        <f>S178*H178</f>
        <v>3.6999999999999998E-2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8" t="s">
        <v>154</v>
      </c>
      <c r="AT178" s="178" t="s">
        <v>150</v>
      </c>
      <c r="AU178" s="178" t="s">
        <v>87</v>
      </c>
      <c r="AY178" s="17" t="s">
        <v>147</v>
      </c>
      <c r="BE178" s="179">
        <f>IF(N178="základná",J178,0)</f>
        <v>0</v>
      </c>
      <c r="BF178" s="179">
        <f>IF(N178="znížená",J178,0)</f>
        <v>0</v>
      </c>
      <c r="BG178" s="179">
        <f>IF(N178="zákl. prenesená",J178,0)</f>
        <v>0</v>
      </c>
      <c r="BH178" s="179">
        <f>IF(N178="zníž. prenesená",J178,0)</f>
        <v>0</v>
      </c>
      <c r="BI178" s="179">
        <f>IF(N178="nulová",J178,0)</f>
        <v>0</v>
      </c>
      <c r="BJ178" s="17" t="s">
        <v>87</v>
      </c>
      <c r="BK178" s="179">
        <f>ROUND(I178*H178,2)</f>
        <v>0</v>
      </c>
      <c r="BL178" s="17" t="s">
        <v>154</v>
      </c>
      <c r="BM178" s="178" t="s">
        <v>213</v>
      </c>
    </row>
    <row r="179" spans="1:65" s="2" customFormat="1" ht="37.9" customHeight="1" x14ac:dyDescent="0.2">
      <c r="A179" s="32"/>
      <c r="B179" s="131"/>
      <c r="C179" s="166" t="s">
        <v>224</v>
      </c>
      <c r="D179" s="166" t="s">
        <v>150</v>
      </c>
      <c r="E179" s="167" t="s">
        <v>215</v>
      </c>
      <c r="F179" s="168" t="s">
        <v>216</v>
      </c>
      <c r="G179" s="169" t="s">
        <v>208</v>
      </c>
      <c r="H179" s="170">
        <v>4.2</v>
      </c>
      <c r="I179" s="171"/>
      <c r="J179" s="172">
        <f>ROUND(I179*H179,2)</f>
        <v>0</v>
      </c>
      <c r="K179" s="173"/>
      <c r="L179" s="33"/>
      <c r="M179" s="174" t="s">
        <v>1</v>
      </c>
      <c r="N179" s="175" t="s">
        <v>38</v>
      </c>
      <c r="O179" s="61"/>
      <c r="P179" s="176">
        <f>O179*H179</f>
        <v>0</v>
      </c>
      <c r="Q179" s="176">
        <v>0</v>
      </c>
      <c r="R179" s="176">
        <f>Q179*H179</f>
        <v>0</v>
      </c>
      <c r="S179" s="176">
        <v>2.7E-2</v>
      </c>
      <c r="T179" s="177">
        <f>S179*H179</f>
        <v>0.1134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8" t="s">
        <v>154</v>
      </c>
      <c r="AT179" s="178" t="s">
        <v>150</v>
      </c>
      <c r="AU179" s="178" t="s">
        <v>87</v>
      </c>
      <c r="AY179" s="17" t="s">
        <v>147</v>
      </c>
      <c r="BE179" s="179">
        <f>IF(N179="základná",J179,0)</f>
        <v>0</v>
      </c>
      <c r="BF179" s="179">
        <f>IF(N179="znížená",J179,0)</f>
        <v>0</v>
      </c>
      <c r="BG179" s="179">
        <f>IF(N179="zákl. prenesená",J179,0)</f>
        <v>0</v>
      </c>
      <c r="BH179" s="179">
        <f>IF(N179="zníž. prenesená",J179,0)</f>
        <v>0</v>
      </c>
      <c r="BI179" s="179">
        <f>IF(N179="nulová",J179,0)</f>
        <v>0</v>
      </c>
      <c r="BJ179" s="17" t="s">
        <v>87</v>
      </c>
      <c r="BK179" s="179">
        <f>ROUND(I179*H179,2)</f>
        <v>0</v>
      </c>
      <c r="BL179" s="17" t="s">
        <v>154</v>
      </c>
      <c r="BM179" s="178" t="s">
        <v>217</v>
      </c>
    </row>
    <row r="180" spans="1:65" s="13" customFormat="1" x14ac:dyDescent="0.2">
      <c r="B180" s="180"/>
      <c r="D180" s="181" t="s">
        <v>160</v>
      </c>
      <c r="E180" s="182" t="s">
        <v>1</v>
      </c>
      <c r="F180" s="183" t="s">
        <v>573</v>
      </c>
      <c r="H180" s="184">
        <v>4.2</v>
      </c>
      <c r="I180" s="185"/>
      <c r="L180" s="180"/>
      <c r="M180" s="186"/>
      <c r="N180" s="187"/>
      <c r="O180" s="187"/>
      <c r="P180" s="187"/>
      <c r="Q180" s="187"/>
      <c r="R180" s="187"/>
      <c r="S180" s="187"/>
      <c r="T180" s="188"/>
      <c r="AT180" s="182" t="s">
        <v>160</v>
      </c>
      <c r="AU180" s="182" t="s">
        <v>87</v>
      </c>
      <c r="AV180" s="13" t="s">
        <v>87</v>
      </c>
      <c r="AW180" s="13" t="s">
        <v>29</v>
      </c>
      <c r="AX180" s="13" t="s">
        <v>80</v>
      </c>
      <c r="AY180" s="182" t="s">
        <v>147</v>
      </c>
    </row>
    <row r="181" spans="1:65" s="2" customFormat="1" ht="33" customHeight="1" x14ac:dyDescent="0.2">
      <c r="A181" s="32"/>
      <c r="B181" s="131"/>
      <c r="C181" s="166" t="s">
        <v>229</v>
      </c>
      <c r="D181" s="166" t="s">
        <v>150</v>
      </c>
      <c r="E181" s="167" t="s">
        <v>220</v>
      </c>
      <c r="F181" s="168" t="s">
        <v>221</v>
      </c>
      <c r="G181" s="169" t="s">
        <v>208</v>
      </c>
      <c r="H181" s="170">
        <v>60</v>
      </c>
      <c r="I181" s="171"/>
      <c r="J181" s="172">
        <f>ROUND(I181*H181,2)</f>
        <v>0</v>
      </c>
      <c r="K181" s="173"/>
      <c r="L181" s="33"/>
      <c r="M181" s="174" t="s">
        <v>1</v>
      </c>
      <c r="N181" s="175" t="s">
        <v>38</v>
      </c>
      <c r="O181" s="61"/>
      <c r="P181" s="176">
        <f>O181*H181</f>
        <v>0</v>
      </c>
      <c r="Q181" s="176">
        <v>1.0000000000000001E-5</v>
      </c>
      <c r="R181" s="176">
        <f>Q181*H181</f>
        <v>6.0000000000000006E-4</v>
      </c>
      <c r="S181" s="176">
        <v>1.4400000000000001E-3</v>
      </c>
      <c r="T181" s="177">
        <f>S181*H181</f>
        <v>8.6400000000000005E-2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8" t="s">
        <v>154</v>
      </c>
      <c r="AT181" s="178" t="s">
        <v>150</v>
      </c>
      <c r="AU181" s="178" t="s">
        <v>87</v>
      </c>
      <c r="AY181" s="17" t="s">
        <v>147</v>
      </c>
      <c r="BE181" s="179">
        <f>IF(N181="základná",J181,0)</f>
        <v>0</v>
      </c>
      <c r="BF181" s="179">
        <f>IF(N181="znížená",J181,0)</f>
        <v>0</v>
      </c>
      <c r="BG181" s="179">
        <f>IF(N181="zákl. prenesená",J181,0)</f>
        <v>0</v>
      </c>
      <c r="BH181" s="179">
        <f>IF(N181="zníž. prenesená",J181,0)</f>
        <v>0</v>
      </c>
      <c r="BI181" s="179">
        <f>IF(N181="nulová",J181,0)</f>
        <v>0</v>
      </c>
      <c r="BJ181" s="17" t="s">
        <v>87</v>
      </c>
      <c r="BK181" s="179">
        <f>ROUND(I181*H181,2)</f>
        <v>0</v>
      </c>
      <c r="BL181" s="17" t="s">
        <v>154</v>
      </c>
      <c r="BM181" s="178" t="s">
        <v>222</v>
      </c>
    </row>
    <row r="182" spans="1:65" s="2" customFormat="1" ht="24.2" customHeight="1" x14ac:dyDescent="0.2">
      <c r="A182" s="32"/>
      <c r="B182" s="131"/>
      <c r="C182" s="166" t="s">
        <v>234</v>
      </c>
      <c r="D182" s="166" t="s">
        <v>150</v>
      </c>
      <c r="E182" s="167" t="s">
        <v>225</v>
      </c>
      <c r="F182" s="168" t="s">
        <v>226</v>
      </c>
      <c r="G182" s="169" t="s">
        <v>208</v>
      </c>
      <c r="H182" s="170">
        <v>7.5</v>
      </c>
      <c r="I182" s="171"/>
      <c r="J182" s="172">
        <f>ROUND(I182*H182,2)</f>
        <v>0</v>
      </c>
      <c r="K182" s="173"/>
      <c r="L182" s="33"/>
      <c r="M182" s="174" t="s">
        <v>1</v>
      </c>
      <c r="N182" s="175" t="s">
        <v>38</v>
      </c>
      <c r="O182" s="61"/>
      <c r="P182" s="176">
        <f>O182*H182</f>
        <v>0</v>
      </c>
      <c r="Q182" s="176">
        <v>0</v>
      </c>
      <c r="R182" s="176">
        <f>Q182*H182</f>
        <v>0</v>
      </c>
      <c r="S182" s="176">
        <v>3.3000000000000002E-2</v>
      </c>
      <c r="T182" s="177">
        <f>S182*H182</f>
        <v>0.2475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8" t="s">
        <v>154</v>
      </c>
      <c r="AT182" s="178" t="s">
        <v>150</v>
      </c>
      <c r="AU182" s="178" t="s">
        <v>87</v>
      </c>
      <c r="AY182" s="17" t="s">
        <v>147</v>
      </c>
      <c r="BE182" s="179">
        <f>IF(N182="základná",J182,0)</f>
        <v>0</v>
      </c>
      <c r="BF182" s="179">
        <f>IF(N182="znížená",J182,0)</f>
        <v>0</v>
      </c>
      <c r="BG182" s="179">
        <f>IF(N182="zákl. prenesená",J182,0)</f>
        <v>0</v>
      </c>
      <c r="BH182" s="179">
        <f>IF(N182="zníž. prenesená",J182,0)</f>
        <v>0</v>
      </c>
      <c r="BI182" s="179">
        <f>IF(N182="nulová",J182,0)</f>
        <v>0</v>
      </c>
      <c r="BJ182" s="17" t="s">
        <v>87</v>
      </c>
      <c r="BK182" s="179">
        <f>ROUND(I182*H182,2)</f>
        <v>0</v>
      </c>
      <c r="BL182" s="17" t="s">
        <v>154</v>
      </c>
      <c r="BM182" s="178" t="s">
        <v>227</v>
      </c>
    </row>
    <row r="183" spans="1:65" s="13" customFormat="1" x14ac:dyDescent="0.2">
      <c r="B183" s="180"/>
      <c r="D183" s="181" t="s">
        <v>160</v>
      </c>
      <c r="E183" s="182" t="s">
        <v>1</v>
      </c>
      <c r="F183" s="183" t="s">
        <v>228</v>
      </c>
      <c r="H183" s="184">
        <v>7.5</v>
      </c>
      <c r="I183" s="185"/>
      <c r="L183" s="180"/>
      <c r="M183" s="186"/>
      <c r="N183" s="187"/>
      <c r="O183" s="187"/>
      <c r="P183" s="187"/>
      <c r="Q183" s="187"/>
      <c r="R183" s="187"/>
      <c r="S183" s="187"/>
      <c r="T183" s="188"/>
      <c r="AT183" s="182" t="s">
        <v>160</v>
      </c>
      <c r="AU183" s="182" t="s">
        <v>87</v>
      </c>
      <c r="AV183" s="13" t="s">
        <v>87</v>
      </c>
      <c r="AW183" s="13" t="s">
        <v>29</v>
      </c>
      <c r="AX183" s="13" t="s">
        <v>80</v>
      </c>
      <c r="AY183" s="182" t="s">
        <v>147</v>
      </c>
    </row>
    <row r="184" spans="1:65" s="2" customFormat="1" ht="37.9" customHeight="1" x14ac:dyDescent="0.2">
      <c r="A184" s="32"/>
      <c r="B184" s="131"/>
      <c r="C184" s="166" t="s">
        <v>7</v>
      </c>
      <c r="D184" s="166" t="s">
        <v>150</v>
      </c>
      <c r="E184" s="167" t="s">
        <v>574</v>
      </c>
      <c r="F184" s="168" t="s">
        <v>575</v>
      </c>
      <c r="G184" s="169" t="s">
        <v>158</v>
      </c>
      <c r="H184" s="170">
        <v>2.52</v>
      </c>
      <c r="I184" s="171"/>
      <c r="J184" s="172">
        <f>ROUND(I184*H184,2)</f>
        <v>0</v>
      </c>
      <c r="K184" s="173"/>
      <c r="L184" s="33"/>
      <c r="M184" s="174" t="s">
        <v>1</v>
      </c>
      <c r="N184" s="175" t="s">
        <v>38</v>
      </c>
      <c r="O184" s="61"/>
      <c r="P184" s="176">
        <f>O184*H184</f>
        <v>0</v>
      </c>
      <c r="Q184" s="176">
        <v>0</v>
      </c>
      <c r="R184" s="176">
        <f>Q184*H184</f>
        <v>0</v>
      </c>
      <c r="S184" s="176">
        <v>6.8000000000000005E-2</v>
      </c>
      <c r="T184" s="177">
        <f>S184*H184</f>
        <v>0.17136000000000001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8" t="s">
        <v>154</v>
      </c>
      <c r="AT184" s="178" t="s">
        <v>150</v>
      </c>
      <c r="AU184" s="178" t="s">
        <v>87</v>
      </c>
      <c r="AY184" s="17" t="s">
        <v>147</v>
      </c>
      <c r="BE184" s="179">
        <f>IF(N184="základná",J184,0)</f>
        <v>0</v>
      </c>
      <c r="BF184" s="179">
        <f>IF(N184="znížená",J184,0)</f>
        <v>0</v>
      </c>
      <c r="BG184" s="179">
        <f>IF(N184="zákl. prenesená",J184,0)</f>
        <v>0</v>
      </c>
      <c r="BH184" s="179">
        <f>IF(N184="zníž. prenesená",J184,0)</f>
        <v>0</v>
      </c>
      <c r="BI184" s="179">
        <f>IF(N184="nulová",J184,0)</f>
        <v>0</v>
      </c>
      <c r="BJ184" s="17" t="s">
        <v>87</v>
      </c>
      <c r="BK184" s="179">
        <f>ROUND(I184*H184,2)</f>
        <v>0</v>
      </c>
      <c r="BL184" s="17" t="s">
        <v>154</v>
      </c>
      <c r="BM184" s="178" t="s">
        <v>576</v>
      </c>
    </row>
    <row r="185" spans="1:65" s="13" customFormat="1" x14ac:dyDescent="0.2">
      <c r="B185" s="180"/>
      <c r="D185" s="181" t="s">
        <v>160</v>
      </c>
      <c r="E185" s="182" t="s">
        <v>1</v>
      </c>
      <c r="F185" s="183" t="s">
        <v>577</v>
      </c>
      <c r="H185" s="184">
        <v>2.52</v>
      </c>
      <c r="I185" s="185"/>
      <c r="L185" s="180"/>
      <c r="M185" s="186"/>
      <c r="N185" s="187"/>
      <c r="O185" s="187"/>
      <c r="P185" s="187"/>
      <c r="Q185" s="187"/>
      <c r="R185" s="187"/>
      <c r="S185" s="187"/>
      <c r="T185" s="188"/>
      <c r="AT185" s="182" t="s">
        <v>160</v>
      </c>
      <c r="AU185" s="182" t="s">
        <v>87</v>
      </c>
      <c r="AV185" s="13" t="s">
        <v>87</v>
      </c>
      <c r="AW185" s="13" t="s">
        <v>29</v>
      </c>
      <c r="AX185" s="13" t="s">
        <v>72</v>
      </c>
      <c r="AY185" s="182" t="s">
        <v>147</v>
      </c>
    </row>
    <row r="186" spans="1:65" s="14" customFormat="1" x14ac:dyDescent="0.2">
      <c r="B186" s="189"/>
      <c r="D186" s="181" t="s">
        <v>160</v>
      </c>
      <c r="E186" s="190" t="s">
        <v>557</v>
      </c>
      <c r="F186" s="191" t="s">
        <v>164</v>
      </c>
      <c r="H186" s="192">
        <v>2.52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160</v>
      </c>
      <c r="AU186" s="190" t="s">
        <v>87</v>
      </c>
      <c r="AV186" s="14" t="s">
        <v>154</v>
      </c>
      <c r="AW186" s="14" t="s">
        <v>29</v>
      </c>
      <c r="AX186" s="14" t="s">
        <v>80</v>
      </c>
      <c r="AY186" s="190" t="s">
        <v>147</v>
      </c>
    </row>
    <row r="187" spans="1:65" s="2" customFormat="1" ht="24.2" customHeight="1" x14ac:dyDescent="0.2">
      <c r="A187" s="32"/>
      <c r="B187" s="131"/>
      <c r="C187" s="166" t="s">
        <v>242</v>
      </c>
      <c r="D187" s="166" t="s">
        <v>150</v>
      </c>
      <c r="E187" s="167" t="s">
        <v>230</v>
      </c>
      <c r="F187" s="168" t="s">
        <v>231</v>
      </c>
      <c r="G187" s="169" t="s">
        <v>232</v>
      </c>
      <c r="H187" s="170">
        <v>1.236</v>
      </c>
      <c r="I187" s="171"/>
      <c r="J187" s="172">
        <f>ROUND(I187*H187,2)</f>
        <v>0</v>
      </c>
      <c r="K187" s="173"/>
      <c r="L187" s="33"/>
      <c r="M187" s="174" t="s">
        <v>1</v>
      </c>
      <c r="N187" s="175" t="s">
        <v>38</v>
      </c>
      <c r="O187" s="61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8" t="s">
        <v>154</v>
      </c>
      <c r="AT187" s="178" t="s">
        <v>150</v>
      </c>
      <c r="AU187" s="178" t="s">
        <v>87</v>
      </c>
      <c r="AY187" s="17" t="s">
        <v>147</v>
      </c>
      <c r="BE187" s="179">
        <f>IF(N187="základná",J187,0)</f>
        <v>0</v>
      </c>
      <c r="BF187" s="179">
        <f>IF(N187="znížená",J187,0)</f>
        <v>0</v>
      </c>
      <c r="BG187" s="179">
        <f>IF(N187="zákl. prenesená",J187,0)</f>
        <v>0</v>
      </c>
      <c r="BH187" s="179">
        <f>IF(N187="zníž. prenesená",J187,0)</f>
        <v>0</v>
      </c>
      <c r="BI187" s="179">
        <f>IF(N187="nulová",J187,0)</f>
        <v>0</v>
      </c>
      <c r="BJ187" s="17" t="s">
        <v>87</v>
      </c>
      <c r="BK187" s="179">
        <f>ROUND(I187*H187,2)</f>
        <v>0</v>
      </c>
      <c r="BL187" s="17" t="s">
        <v>154</v>
      </c>
      <c r="BM187" s="178" t="s">
        <v>233</v>
      </c>
    </row>
    <row r="188" spans="1:65" s="2" customFormat="1" ht="21.75" customHeight="1" x14ac:dyDescent="0.2">
      <c r="A188" s="32"/>
      <c r="B188" s="131"/>
      <c r="C188" s="166" t="s">
        <v>246</v>
      </c>
      <c r="D188" s="166" t="s">
        <v>150</v>
      </c>
      <c r="E188" s="167" t="s">
        <v>235</v>
      </c>
      <c r="F188" s="168" t="s">
        <v>236</v>
      </c>
      <c r="G188" s="169" t="s">
        <v>232</v>
      </c>
      <c r="H188" s="170">
        <v>1.236</v>
      </c>
      <c r="I188" s="171"/>
      <c r="J188" s="172">
        <f>ROUND(I188*H188,2)</f>
        <v>0</v>
      </c>
      <c r="K188" s="173"/>
      <c r="L188" s="33"/>
      <c r="M188" s="174" t="s">
        <v>1</v>
      </c>
      <c r="N188" s="175" t="s">
        <v>38</v>
      </c>
      <c r="O188" s="61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8" t="s">
        <v>154</v>
      </c>
      <c r="AT188" s="178" t="s">
        <v>150</v>
      </c>
      <c r="AU188" s="178" t="s">
        <v>87</v>
      </c>
      <c r="AY188" s="17" t="s">
        <v>147</v>
      </c>
      <c r="BE188" s="179">
        <f>IF(N188="základná",J188,0)</f>
        <v>0</v>
      </c>
      <c r="BF188" s="179">
        <f>IF(N188="znížená",J188,0)</f>
        <v>0</v>
      </c>
      <c r="BG188" s="179">
        <f>IF(N188="zákl. prenesená",J188,0)</f>
        <v>0</v>
      </c>
      <c r="BH188" s="179">
        <f>IF(N188="zníž. prenesená",J188,0)</f>
        <v>0</v>
      </c>
      <c r="BI188" s="179">
        <f>IF(N188="nulová",J188,0)</f>
        <v>0</v>
      </c>
      <c r="BJ188" s="17" t="s">
        <v>87</v>
      </c>
      <c r="BK188" s="179">
        <f>ROUND(I188*H188,2)</f>
        <v>0</v>
      </c>
      <c r="BL188" s="17" t="s">
        <v>154</v>
      </c>
      <c r="BM188" s="178" t="s">
        <v>237</v>
      </c>
    </row>
    <row r="189" spans="1:65" s="2" customFormat="1" ht="24.2" customHeight="1" x14ac:dyDescent="0.2">
      <c r="A189" s="32"/>
      <c r="B189" s="131"/>
      <c r="C189" s="166" t="s">
        <v>251</v>
      </c>
      <c r="D189" s="166" t="s">
        <v>150</v>
      </c>
      <c r="E189" s="167" t="s">
        <v>238</v>
      </c>
      <c r="F189" s="168" t="s">
        <v>239</v>
      </c>
      <c r="G189" s="169" t="s">
        <v>232</v>
      </c>
      <c r="H189" s="170">
        <v>29.664000000000001</v>
      </c>
      <c r="I189" s="171"/>
      <c r="J189" s="172">
        <f>ROUND(I189*H189,2)</f>
        <v>0</v>
      </c>
      <c r="K189" s="173"/>
      <c r="L189" s="33"/>
      <c r="M189" s="174" t="s">
        <v>1</v>
      </c>
      <c r="N189" s="175" t="s">
        <v>38</v>
      </c>
      <c r="O189" s="61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8" t="s">
        <v>154</v>
      </c>
      <c r="AT189" s="178" t="s">
        <v>150</v>
      </c>
      <c r="AU189" s="178" t="s">
        <v>87</v>
      </c>
      <c r="AY189" s="17" t="s">
        <v>147</v>
      </c>
      <c r="BE189" s="179">
        <f>IF(N189="základná",J189,0)</f>
        <v>0</v>
      </c>
      <c r="BF189" s="179">
        <f>IF(N189="znížená",J189,0)</f>
        <v>0</v>
      </c>
      <c r="BG189" s="179">
        <f>IF(N189="zákl. prenesená",J189,0)</f>
        <v>0</v>
      </c>
      <c r="BH189" s="179">
        <f>IF(N189="zníž. prenesená",J189,0)</f>
        <v>0</v>
      </c>
      <c r="BI189" s="179">
        <f>IF(N189="nulová",J189,0)</f>
        <v>0</v>
      </c>
      <c r="BJ189" s="17" t="s">
        <v>87</v>
      </c>
      <c r="BK189" s="179">
        <f>ROUND(I189*H189,2)</f>
        <v>0</v>
      </c>
      <c r="BL189" s="17" t="s">
        <v>154</v>
      </c>
      <c r="BM189" s="178" t="s">
        <v>240</v>
      </c>
    </row>
    <row r="190" spans="1:65" s="13" customFormat="1" x14ac:dyDescent="0.2">
      <c r="B190" s="180"/>
      <c r="D190" s="181" t="s">
        <v>160</v>
      </c>
      <c r="F190" s="183" t="s">
        <v>578</v>
      </c>
      <c r="H190" s="184">
        <v>29.664000000000001</v>
      </c>
      <c r="I190" s="185"/>
      <c r="L190" s="180"/>
      <c r="M190" s="186"/>
      <c r="N190" s="187"/>
      <c r="O190" s="187"/>
      <c r="P190" s="187"/>
      <c r="Q190" s="187"/>
      <c r="R190" s="187"/>
      <c r="S190" s="187"/>
      <c r="T190" s="188"/>
      <c r="AT190" s="182" t="s">
        <v>160</v>
      </c>
      <c r="AU190" s="182" t="s">
        <v>87</v>
      </c>
      <c r="AV190" s="13" t="s">
        <v>87</v>
      </c>
      <c r="AW190" s="13" t="s">
        <v>3</v>
      </c>
      <c r="AX190" s="13" t="s">
        <v>80</v>
      </c>
      <c r="AY190" s="182" t="s">
        <v>147</v>
      </c>
    </row>
    <row r="191" spans="1:65" s="2" customFormat="1" ht="24.2" customHeight="1" x14ac:dyDescent="0.2">
      <c r="A191" s="32"/>
      <c r="B191" s="131"/>
      <c r="C191" s="166" t="s">
        <v>257</v>
      </c>
      <c r="D191" s="166" t="s">
        <v>150</v>
      </c>
      <c r="E191" s="167" t="s">
        <v>243</v>
      </c>
      <c r="F191" s="168" t="s">
        <v>244</v>
      </c>
      <c r="G191" s="169" t="s">
        <v>232</v>
      </c>
      <c r="H191" s="170">
        <v>1.236</v>
      </c>
      <c r="I191" s="171"/>
      <c r="J191" s="172">
        <f>ROUND(I191*H191,2)</f>
        <v>0</v>
      </c>
      <c r="K191" s="173"/>
      <c r="L191" s="33"/>
      <c r="M191" s="174" t="s">
        <v>1</v>
      </c>
      <c r="N191" s="175" t="s">
        <v>38</v>
      </c>
      <c r="O191" s="61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8" t="s">
        <v>154</v>
      </c>
      <c r="AT191" s="178" t="s">
        <v>150</v>
      </c>
      <c r="AU191" s="178" t="s">
        <v>87</v>
      </c>
      <c r="AY191" s="17" t="s">
        <v>147</v>
      </c>
      <c r="BE191" s="179">
        <f>IF(N191="základná",J191,0)</f>
        <v>0</v>
      </c>
      <c r="BF191" s="179">
        <f>IF(N191="znížená",J191,0)</f>
        <v>0</v>
      </c>
      <c r="BG191" s="179">
        <f>IF(N191="zákl. prenesená",J191,0)</f>
        <v>0</v>
      </c>
      <c r="BH191" s="179">
        <f>IF(N191="zníž. prenesená",J191,0)</f>
        <v>0</v>
      </c>
      <c r="BI191" s="179">
        <f>IF(N191="nulová",J191,0)</f>
        <v>0</v>
      </c>
      <c r="BJ191" s="17" t="s">
        <v>87</v>
      </c>
      <c r="BK191" s="179">
        <f>ROUND(I191*H191,2)</f>
        <v>0</v>
      </c>
      <c r="BL191" s="17" t="s">
        <v>154</v>
      </c>
      <c r="BM191" s="178" t="s">
        <v>245</v>
      </c>
    </row>
    <row r="192" spans="1:65" s="2" customFormat="1" ht="24.2" customHeight="1" x14ac:dyDescent="0.2">
      <c r="A192" s="32"/>
      <c r="B192" s="131"/>
      <c r="C192" s="166" t="s">
        <v>265</v>
      </c>
      <c r="D192" s="166" t="s">
        <v>150</v>
      </c>
      <c r="E192" s="167" t="s">
        <v>247</v>
      </c>
      <c r="F192" s="168" t="s">
        <v>248</v>
      </c>
      <c r="G192" s="169" t="s">
        <v>232</v>
      </c>
      <c r="H192" s="170">
        <v>9.8879999999999999</v>
      </c>
      <c r="I192" s="171"/>
      <c r="J192" s="172">
        <f>ROUND(I192*H192,2)</f>
        <v>0</v>
      </c>
      <c r="K192" s="173"/>
      <c r="L192" s="33"/>
      <c r="M192" s="174" t="s">
        <v>1</v>
      </c>
      <c r="N192" s="175" t="s">
        <v>38</v>
      </c>
      <c r="O192" s="61"/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8" t="s">
        <v>154</v>
      </c>
      <c r="AT192" s="178" t="s">
        <v>150</v>
      </c>
      <c r="AU192" s="178" t="s">
        <v>87</v>
      </c>
      <c r="AY192" s="17" t="s">
        <v>147</v>
      </c>
      <c r="BE192" s="179">
        <f>IF(N192="základná",J192,0)</f>
        <v>0</v>
      </c>
      <c r="BF192" s="179">
        <f>IF(N192="znížená",J192,0)</f>
        <v>0</v>
      </c>
      <c r="BG192" s="179">
        <f>IF(N192="zákl. prenesená",J192,0)</f>
        <v>0</v>
      </c>
      <c r="BH192" s="179">
        <f>IF(N192="zníž. prenesená",J192,0)</f>
        <v>0</v>
      </c>
      <c r="BI192" s="179">
        <f>IF(N192="nulová",J192,0)</f>
        <v>0</v>
      </c>
      <c r="BJ192" s="17" t="s">
        <v>87</v>
      </c>
      <c r="BK192" s="179">
        <f>ROUND(I192*H192,2)</f>
        <v>0</v>
      </c>
      <c r="BL192" s="17" t="s">
        <v>154</v>
      </c>
      <c r="BM192" s="178" t="s">
        <v>249</v>
      </c>
    </row>
    <row r="193" spans="1:65" s="13" customFormat="1" x14ac:dyDescent="0.2">
      <c r="B193" s="180"/>
      <c r="D193" s="181" t="s">
        <v>160</v>
      </c>
      <c r="F193" s="183" t="s">
        <v>579</v>
      </c>
      <c r="H193" s="184">
        <v>9.8879999999999999</v>
      </c>
      <c r="I193" s="185"/>
      <c r="L193" s="180"/>
      <c r="M193" s="186"/>
      <c r="N193" s="187"/>
      <c r="O193" s="187"/>
      <c r="P193" s="187"/>
      <c r="Q193" s="187"/>
      <c r="R193" s="187"/>
      <c r="S193" s="187"/>
      <c r="T193" s="188"/>
      <c r="AT193" s="182" t="s">
        <v>160</v>
      </c>
      <c r="AU193" s="182" t="s">
        <v>87</v>
      </c>
      <c r="AV193" s="13" t="s">
        <v>87</v>
      </c>
      <c r="AW193" s="13" t="s">
        <v>3</v>
      </c>
      <c r="AX193" s="13" t="s">
        <v>80</v>
      </c>
      <c r="AY193" s="182" t="s">
        <v>147</v>
      </c>
    </row>
    <row r="194" spans="1:65" s="2" customFormat="1" ht="24.2" customHeight="1" x14ac:dyDescent="0.2">
      <c r="A194" s="32"/>
      <c r="B194" s="131"/>
      <c r="C194" s="166" t="s">
        <v>269</v>
      </c>
      <c r="D194" s="166" t="s">
        <v>150</v>
      </c>
      <c r="E194" s="167" t="s">
        <v>252</v>
      </c>
      <c r="F194" s="168" t="s">
        <v>253</v>
      </c>
      <c r="G194" s="169" t="s">
        <v>232</v>
      </c>
      <c r="H194" s="170">
        <v>1.236</v>
      </c>
      <c r="I194" s="171"/>
      <c r="J194" s="172">
        <f>ROUND(I194*H194,2)</f>
        <v>0</v>
      </c>
      <c r="K194" s="173"/>
      <c r="L194" s="33"/>
      <c r="M194" s="174" t="s">
        <v>1</v>
      </c>
      <c r="N194" s="175" t="s">
        <v>38</v>
      </c>
      <c r="O194" s="61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8" t="s">
        <v>154</v>
      </c>
      <c r="AT194" s="178" t="s">
        <v>150</v>
      </c>
      <c r="AU194" s="178" t="s">
        <v>87</v>
      </c>
      <c r="AY194" s="17" t="s">
        <v>147</v>
      </c>
      <c r="BE194" s="179">
        <f>IF(N194="základná",J194,0)</f>
        <v>0</v>
      </c>
      <c r="BF194" s="179">
        <f>IF(N194="znížená",J194,0)</f>
        <v>0</v>
      </c>
      <c r="BG194" s="179">
        <f>IF(N194="zákl. prenesená",J194,0)</f>
        <v>0</v>
      </c>
      <c r="BH194" s="179">
        <f>IF(N194="zníž. prenesená",J194,0)</f>
        <v>0</v>
      </c>
      <c r="BI194" s="179">
        <f>IF(N194="nulová",J194,0)</f>
        <v>0</v>
      </c>
      <c r="BJ194" s="17" t="s">
        <v>87</v>
      </c>
      <c r="BK194" s="179">
        <f>ROUND(I194*H194,2)</f>
        <v>0</v>
      </c>
      <c r="BL194" s="17" t="s">
        <v>154</v>
      </c>
      <c r="BM194" s="178" t="s">
        <v>254</v>
      </c>
    </row>
    <row r="195" spans="1:65" s="12" customFormat="1" ht="22.9" customHeight="1" x14ac:dyDescent="0.2">
      <c r="B195" s="153"/>
      <c r="D195" s="154" t="s">
        <v>71</v>
      </c>
      <c r="E195" s="164" t="s">
        <v>255</v>
      </c>
      <c r="F195" s="164" t="s">
        <v>256</v>
      </c>
      <c r="I195" s="156"/>
      <c r="J195" s="165">
        <f>BK195</f>
        <v>0</v>
      </c>
      <c r="L195" s="153"/>
      <c r="M195" s="158"/>
      <c r="N195" s="159"/>
      <c r="O195" s="159"/>
      <c r="P195" s="160">
        <f>P196</f>
        <v>0</v>
      </c>
      <c r="Q195" s="159"/>
      <c r="R195" s="160">
        <f>R196</f>
        <v>0</v>
      </c>
      <c r="S195" s="159"/>
      <c r="T195" s="161">
        <f>T196</f>
        <v>0</v>
      </c>
      <c r="AR195" s="154" t="s">
        <v>80</v>
      </c>
      <c r="AT195" s="162" t="s">
        <v>71</v>
      </c>
      <c r="AU195" s="162" t="s">
        <v>80</v>
      </c>
      <c r="AY195" s="154" t="s">
        <v>147</v>
      </c>
      <c r="BK195" s="163">
        <f>BK196</f>
        <v>0</v>
      </c>
    </row>
    <row r="196" spans="1:65" s="2" customFormat="1" ht="24.2" customHeight="1" x14ac:dyDescent="0.2">
      <c r="A196" s="32"/>
      <c r="B196" s="131"/>
      <c r="C196" s="166" t="s">
        <v>275</v>
      </c>
      <c r="D196" s="166" t="s">
        <v>150</v>
      </c>
      <c r="E196" s="167" t="s">
        <v>258</v>
      </c>
      <c r="F196" s="168" t="s">
        <v>259</v>
      </c>
      <c r="G196" s="169" t="s">
        <v>232</v>
      </c>
      <c r="H196" s="170">
        <v>1.728</v>
      </c>
      <c r="I196" s="171"/>
      <c r="J196" s="172">
        <f>ROUND(I196*H196,2)</f>
        <v>0</v>
      </c>
      <c r="K196" s="173"/>
      <c r="L196" s="33"/>
      <c r="M196" s="174" t="s">
        <v>1</v>
      </c>
      <c r="N196" s="175" t="s">
        <v>38</v>
      </c>
      <c r="O196" s="61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8" t="s">
        <v>154</v>
      </c>
      <c r="AT196" s="178" t="s">
        <v>150</v>
      </c>
      <c r="AU196" s="178" t="s">
        <v>87</v>
      </c>
      <c r="AY196" s="17" t="s">
        <v>147</v>
      </c>
      <c r="BE196" s="179">
        <f>IF(N196="základná",J196,0)</f>
        <v>0</v>
      </c>
      <c r="BF196" s="179">
        <f>IF(N196="znížená",J196,0)</f>
        <v>0</v>
      </c>
      <c r="BG196" s="179">
        <f>IF(N196="zákl. prenesená",J196,0)</f>
        <v>0</v>
      </c>
      <c r="BH196" s="179">
        <f>IF(N196="zníž. prenesená",J196,0)</f>
        <v>0</v>
      </c>
      <c r="BI196" s="179">
        <f>IF(N196="nulová",J196,0)</f>
        <v>0</v>
      </c>
      <c r="BJ196" s="17" t="s">
        <v>87</v>
      </c>
      <c r="BK196" s="179">
        <f>ROUND(I196*H196,2)</f>
        <v>0</v>
      </c>
      <c r="BL196" s="17" t="s">
        <v>154</v>
      </c>
      <c r="BM196" s="178" t="s">
        <v>260</v>
      </c>
    </row>
    <row r="197" spans="1:65" s="12" customFormat="1" ht="25.9" customHeight="1" x14ac:dyDescent="0.2">
      <c r="B197" s="153"/>
      <c r="D197" s="154" t="s">
        <v>71</v>
      </c>
      <c r="E197" s="155" t="s">
        <v>261</v>
      </c>
      <c r="F197" s="155" t="s">
        <v>262</v>
      </c>
      <c r="I197" s="156"/>
      <c r="J197" s="157">
        <f>BK197</f>
        <v>0</v>
      </c>
      <c r="L197" s="153"/>
      <c r="M197" s="158"/>
      <c r="N197" s="159"/>
      <c r="O197" s="159"/>
      <c r="P197" s="160">
        <f>P198+P204+P217+P242+P247+P262+P274+P283+P291+P309</f>
        <v>0</v>
      </c>
      <c r="Q197" s="159"/>
      <c r="R197" s="160">
        <f>R198+R204+R217+R242+R247+R262+R274+R283+R291+R309</f>
        <v>1.6866405600000003</v>
      </c>
      <c r="S197" s="159"/>
      <c r="T197" s="161">
        <f>T198+T204+T217+T242+T247+T262+T274+T283+T291+T309</f>
        <v>0.21254999999999999</v>
      </c>
      <c r="AR197" s="154" t="s">
        <v>87</v>
      </c>
      <c r="AT197" s="162" t="s">
        <v>71</v>
      </c>
      <c r="AU197" s="162" t="s">
        <v>72</v>
      </c>
      <c r="AY197" s="154" t="s">
        <v>147</v>
      </c>
      <c r="BK197" s="163">
        <f>BK198+BK204+BK217+BK242+BK247+BK262+BK274+BK283+BK291+BK309</f>
        <v>0</v>
      </c>
    </row>
    <row r="198" spans="1:65" s="12" customFormat="1" ht="22.9" customHeight="1" x14ac:dyDescent="0.2">
      <c r="B198" s="153"/>
      <c r="D198" s="154" t="s">
        <v>71</v>
      </c>
      <c r="E198" s="164" t="s">
        <v>263</v>
      </c>
      <c r="F198" s="164" t="s">
        <v>264</v>
      </c>
      <c r="I198" s="156"/>
      <c r="J198" s="165">
        <f>BK198</f>
        <v>0</v>
      </c>
      <c r="L198" s="153"/>
      <c r="M198" s="158"/>
      <c r="N198" s="159"/>
      <c r="O198" s="159"/>
      <c r="P198" s="160">
        <f>SUM(P199:P203)</f>
        <v>0</v>
      </c>
      <c r="Q198" s="159"/>
      <c r="R198" s="160">
        <f>SUM(R199:R203)</f>
        <v>4.7001600000000001E-3</v>
      </c>
      <c r="S198" s="159"/>
      <c r="T198" s="161">
        <f>SUM(T199:T203)</f>
        <v>0</v>
      </c>
      <c r="AR198" s="154" t="s">
        <v>87</v>
      </c>
      <c r="AT198" s="162" t="s">
        <v>71</v>
      </c>
      <c r="AU198" s="162" t="s">
        <v>80</v>
      </c>
      <c r="AY198" s="154" t="s">
        <v>147</v>
      </c>
      <c r="BK198" s="163">
        <f>SUM(BK199:BK203)</f>
        <v>0</v>
      </c>
    </row>
    <row r="199" spans="1:65" s="2" customFormat="1" ht="24.2" customHeight="1" x14ac:dyDescent="0.2">
      <c r="A199" s="32"/>
      <c r="B199" s="131"/>
      <c r="C199" s="166" t="s">
        <v>282</v>
      </c>
      <c r="D199" s="166" t="s">
        <v>150</v>
      </c>
      <c r="E199" s="167" t="s">
        <v>266</v>
      </c>
      <c r="F199" s="168" t="s">
        <v>267</v>
      </c>
      <c r="G199" s="169" t="s">
        <v>208</v>
      </c>
      <c r="H199" s="170">
        <v>51.2</v>
      </c>
      <c r="I199" s="171"/>
      <c r="J199" s="172">
        <f>ROUND(I199*H199,2)</f>
        <v>0</v>
      </c>
      <c r="K199" s="173"/>
      <c r="L199" s="33"/>
      <c r="M199" s="174" t="s">
        <v>1</v>
      </c>
      <c r="N199" s="175" t="s">
        <v>38</v>
      </c>
      <c r="O199" s="61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8" t="s">
        <v>219</v>
      </c>
      <c r="AT199" s="178" t="s">
        <v>150</v>
      </c>
      <c r="AU199" s="178" t="s">
        <v>87</v>
      </c>
      <c r="AY199" s="17" t="s">
        <v>147</v>
      </c>
      <c r="BE199" s="179">
        <f>IF(N199="základná",J199,0)</f>
        <v>0</v>
      </c>
      <c r="BF199" s="179">
        <f>IF(N199="znížená",J199,0)</f>
        <v>0</v>
      </c>
      <c r="BG199" s="179">
        <f>IF(N199="zákl. prenesená",J199,0)</f>
        <v>0</v>
      </c>
      <c r="BH199" s="179">
        <f>IF(N199="zníž. prenesená",J199,0)</f>
        <v>0</v>
      </c>
      <c r="BI199" s="179">
        <f>IF(N199="nulová",J199,0)</f>
        <v>0</v>
      </c>
      <c r="BJ199" s="17" t="s">
        <v>87</v>
      </c>
      <c r="BK199" s="179">
        <f>ROUND(I199*H199,2)</f>
        <v>0</v>
      </c>
      <c r="BL199" s="17" t="s">
        <v>219</v>
      </c>
      <c r="BM199" s="178" t="s">
        <v>268</v>
      </c>
    </row>
    <row r="200" spans="1:65" s="13" customFormat="1" x14ac:dyDescent="0.2">
      <c r="B200" s="180"/>
      <c r="D200" s="181" t="s">
        <v>160</v>
      </c>
      <c r="E200" s="182" t="s">
        <v>1</v>
      </c>
      <c r="F200" s="183" t="s">
        <v>91</v>
      </c>
      <c r="H200" s="184">
        <v>51.2</v>
      </c>
      <c r="I200" s="185"/>
      <c r="L200" s="180"/>
      <c r="M200" s="186"/>
      <c r="N200" s="187"/>
      <c r="O200" s="187"/>
      <c r="P200" s="187"/>
      <c r="Q200" s="187"/>
      <c r="R200" s="187"/>
      <c r="S200" s="187"/>
      <c r="T200" s="188"/>
      <c r="AT200" s="182" t="s">
        <v>160</v>
      </c>
      <c r="AU200" s="182" t="s">
        <v>87</v>
      </c>
      <c r="AV200" s="13" t="s">
        <v>87</v>
      </c>
      <c r="AW200" s="13" t="s">
        <v>29</v>
      </c>
      <c r="AX200" s="13" t="s">
        <v>80</v>
      </c>
      <c r="AY200" s="182" t="s">
        <v>147</v>
      </c>
    </row>
    <row r="201" spans="1:65" s="2" customFormat="1" ht="33" customHeight="1" x14ac:dyDescent="0.2">
      <c r="A201" s="32"/>
      <c r="B201" s="131"/>
      <c r="C201" s="197" t="s">
        <v>287</v>
      </c>
      <c r="D201" s="197" t="s">
        <v>174</v>
      </c>
      <c r="E201" s="198" t="s">
        <v>270</v>
      </c>
      <c r="F201" s="199" t="s">
        <v>271</v>
      </c>
      <c r="G201" s="200" t="s">
        <v>208</v>
      </c>
      <c r="H201" s="201">
        <v>52.223999999999997</v>
      </c>
      <c r="I201" s="202"/>
      <c r="J201" s="203">
        <f>ROUND(I201*H201,2)</f>
        <v>0</v>
      </c>
      <c r="K201" s="204"/>
      <c r="L201" s="205"/>
      <c r="M201" s="206" t="s">
        <v>1</v>
      </c>
      <c r="N201" s="207" t="s">
        <v>38</v>
      </c>
      <c r="O201" s="61"/>
      <c r="P201" s="176">
        <f>O201*H201</f>
        <v>0</v>
      </c>
      <c r="Q201" s="176">
        <v>9.0000000000000006E-5</v>
      </c>
      <c r="R201" s="176">
        <f>Q201*H201</f>
        <v>4.7001600000000001E-3</v>
      </c>
      <c r="S201" s="176">
        <v>0</v>
      </c>
      <c r="T201" s="17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8" t="s">
        <v>272</v>
      </c>
      <c r="AT201" s="178" t="s">
        <v>174</v>
      </c>
      <c r="AU201" s="178" t="s">
        <v>87</v>
      </c>
      <c r="AY201" s="17" t="s">
        <v>147</v>
      </c>
      <c r="BE201" s="179">
        <f>IF(N201="základná",J201,0)</f>
        <v>0</v>
      </c>
      <c r="BF201" s="179">
        <f>IF(N201="znížená",J201,0)</f>
        <v>0</v>
      </c>
      <c r="BG201" s="179">
        <f>IF(N201="zákl. prenesená",J201,0)</f>
        <v>0</v>
      </c>
      <c r="BH201" s="179">
        <f>IF(N201="zníž. prenesená",J201,0)</f>
        <v>0</v>
      </c>
      <c r="BI201" s="179">
        <f>IF(N201="nulová",J201,0)</f>
        <v>0</v>
      </c>
      <c r="BJ201" s="17" t="s">
        <v>87</v>
      </c>
      <c r="BK201" s="179">
        <f>ROUND(I201*H201,2)</f>
        <v>0</v>
      </c>
      <c r="BL201" s="17" t="s">
        <v>219</v>
      </c>
      <c r="BM201" s="178" t="s">
        <v>273</v>
      </c>
    </row>
    <row r="202" spans="1:65" s="13" customFormat="1" x14ac:dyDescent="0.2">
      <c r="B202" s="180"/>
      <c r="D202" s="181" t="s">
        <v>160</v>
      </c>
      <c r="F202" s="183" t="s">
        <v>580</v>
      </c>
      <c r="H202" s="184">
        <v>52.223999999999997</v>
      </c>
      <c r="I202" s="185"/>
      <c r="L202" s="180"/>
      <c r="M202" s="186"/>
      <c r="N202" s="187"/>
      <c r="O202" s="187"/>
      <c r="P202" s="187"/>
      <c r="Q202" s="187"/>
      <c r="R202" s="187"/>
      <c r="S202" s="187"/>
      <c r="T202" s="188"/>
      <c r="AT202" s="182" t="s">
        <v>160</v>
      </c>
      <c r="AU202" s="182" t="s">
        <v>87</v>
      </c>
      <c r="AV202" s="13" t="s">
        <v>87</v>
      </c>
      <c r="AW202" s="13" t="s">
        <v>3</v>
      </c>
      <c r="AX202" s="13" t="s">
        <v>80</v>
      </c>
      <c r="AY202" s="182" t="s">
        <v>147</v>
      </c>
    </row>
    <row r="203" spans="1:65" s="2" customFormat="1" ht="24.2" customHeight="1" x14ac:dyDescent="0.2">
      <c r="A203" s="32"/>
      <c r="B203" s="131"/>
      <c r="C203" s="166" t="s">
        <v>291</v>
      </c>
      <c r="D203" s="166" t="s">
        <v>150</v>
      </c>
      <c r="E203" s="167" t="s">
        <v>276</v>
      </c>
      <c r="F203" s="168" t="s">
        <v>277</v>
      </c>
      <c r="G203" s="169" t="s">
        <v>278</v>
      </c>
      <c r="H203" s="208"/>
      <c r="I203" s="171"/>
      <c r="J203" s="172">
        <f>ROUND(I203*H203,2)</f>
        <v>0</v>
      </c>
      <c r="K203" s="173"/>
      <c r="L203" s="33"/>
      <c r="M203" s="174" t="s">
        <v>1</v>
      </c>
      <c r="N203" s="175" t="s">
        <v>38</v>
      </c>
      <c r="O203" s="61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8" t="s">
        <v>219</v>
      </c>
      <c r="AT203" s="178" t="s">
        <v>150</v>
      </c>
      <c r="AU203" s="178" t="s">
        <v>87</v>
      </c>
      <c r="AY203" s="17" t="s">
        <v>147</v>
      </c>
      <c r="BE203" s="179">
        <f>IF(N203="základná",J203,0)</f>
        <v>0</v>
      </c>
      <c r="BF203" s="179">
        <f>IF(N203="znížená",J203,0)</f>
        <v>0</v>
      </c>
      <c r="BG203" s="179">
        <f>IF(N203="zákl. prenesená",J203,0)</f>
        <v>0</v>
      </c>
      <c r="BH203" s="179">
        <f>IF(N203="zníž. prenesená",J203,0)</f>
        <v>0</v>
      </c>
      <c r="BI203" s="179">
        <f>IF(N203="nulová",J203,0)</f>
        <v>0</v>
      </c>
      <c r="BJ203" s="17" t="s">
        <v>87</v>
      </c>
      <c r="BK203" s="179">
        <f>ROUND(I203*H203,2)</f>
        <v>0</v>
      </c>
      <c r="BL203" s="17" t="s">
        <v>219</v>
      </c>
      <c r="BM203" s="178" t="s">
        <v>279</v>
      </c>
    </row>
    <row r="204" spans="1:65" s="12" customFormat="1" ht="22.9" customHeight="1" x14ac:dyDescent="0.2">
      <c r="B204" s="153"/>
      <c r="D204" s="154" t="s">
        <v>71</v>
      </c>
      <c r="E204" s="164" t="s">
        <v>280</v>
      </c>
      <c r="F204" s="164" t="s">
        <v>281</v>
      </c>
      <c r="I204" s="156"/>
      <c r="J204" s="165">
        <f>BK204</f>
        <v>0</v>
      </c>
      <c r="L204" s="153"/>
      <c r="M204" s="158"/>
      <c r="N204" s="159"/>
      <c r="O204" s="159"/>
      <c r="P204" s="160">
        <f>SUM(P205:P216)</f>
        <v>0</v>
      </c>
      <c r="Q204" s="159"/>
      <c r="R204" s="160">
        <f>SUM(R205:R216)</f>
        <v>4.0220000000000006E-2</v>
      </c>
      <c r="S204" s="159"/>
      <c r="T204" s="161">
        <f>SUM(T205:T216)</f>
        <v>0</v>
      </c>
      <c r="AR204" s="154" t="s">
        <v>87</v>
      </c>
      <c r="AT204" s="162" t="s">
        <v>71</v>
      </c>
      <c r="AU204" s="162" t="s">
        <v>80</v>
      </c>
      <c r="AY204" s="154" t="s">
        <v>147</v>
      </c>
      <c r="BK204" s="163">
        <f>SUM(BK205:BK216)</f>
        <v>0</v>
      </c>
    </row>
    <row r="205" spans="1:65" s="2" customFormat="1" ht="24.2" customHeight="1" x14ac:dyDescent="0.2">
      <c r="A205" s="32"/>
      <c r="B205" s="131"/>
      <c r="C205" s="166" t="s">
        <v>297</v>
      </c>
      <c r="D205" s="166" t="s">
        <v>150</v>
      </c>
      <c r="E205" s="167" t="s">
        <v>283</v>
      </c>
      <c r="F205" s="168" t="s">
        <v>284</v>
      </c>
      <c r="G205" s="169" t="s">
        <v>285</v>
      </c>
      <c r="H205" s="170">
        <v>4</v>
      </c>
      <c r="I205" s="171"/>
      <c r="J205" s="172">
        <f>ROUND(I205*H205,2)</f>
        <v>0</v>
      </c>
      <c r="K205" s="173"/>
      <c r="L205" s="33"/>
      <c r="M205" s="174" t="s">
        <v>1</v>
      </c>
      <c r="N205" s="175" t="s">
        <v>38</v>
      </c>
      <c r="O205" s="61"/>
      <c r="P205" s="176">
        <f>O205*H205</f>
        <v>0</v>
      </c>
      <c r="Q205" s="176">
        <v>4.7200000000000002E-3</v>
      </c>
      <c r="R205" s="176">
        <f>Q205*H205</f>
        <v>1.8880000000000001E-2</v>
      </c>
      <c r="S205" s="176">
        <v>0</v>
      </c>
      <c r="T205" s="17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8" t="s">
        <v>219</v>
      </c>
      <c r="AT205" s="178" t="s">
        <v>150</v>
      </c>
      <c r="AU205" s="178" t="s">
        <v>87</v>
      </c>
      <c r="AY205" s="17" t="s">
        <v>147</v>
      </c>
      <c r="BE205" s="179">
        <f>IF(N205="základná",J205,0)</f>
        <v>0</v>
      </c>
      <c r="BF205" s="179">
        <f>IF(N205="znížená",J205,0)</f>
        <v>0</v>
      </c>
      <c r="BG205" s="179">
        <f>IF(N205="zákl. prenesená",J205,0)</f>
        <v>0</v>
      </c>
      <c r="BH205" s="179">
        <f>IF(N205="zníž. prenesená",J205,0)</f>
        <v>0</v>
      </c>
      <c r="BI205" s="179">
        <f>IF(N205="nulová",J205,0)</f>
        <v>0</v>
      </c>
      <c r="BJ205" s="17" t="s">
        <v>87</v>
      </c>
      <c r="BK205" s="179">
        <f>ROUND(I205*H205,2)</f>
        <v>0</v>
      </c>
      <c r="BL205" s="17" t="s">
        <v>219</v>
      </c>
      <c r="BM205" s="178" t="s">
        <v>286</v>
      </c>
    </row>
    <row r="206" spans="1:65" s="2" customFormat="1" ht="24.2" customHeight="1" x14ac:dyDescent="0.2">
      <c r="A206" s="32"/>
      <c r="B206" s="131"/>
      <c r="C206" s="166" t="s">
        <v>272</v>
      </c>
      <c r="D206" s="166" t="s">
        <v>150</v>
      </c>
      <c r="E206" s="167" t="s">
        <v>288</v>
      </c>
      <c r="F206" s="168" t="s">
        <v>289</v>
      </c>
      <c r="G206" s="169" t="s">
        <v>153</v>
      </c>
      <c r="H206" s="170">
        <v>2</v>
      </c>
      <c r="I206" s="171"/>
      <c r="J206" s="172">
        <f>ROUND(I206*H206,2)</f>
        <v>0</v>
      </c>
      <c r="K206" s="173"/>
      <c r="L206" s="33"/>
      <c r="M206" s="174" t="s">
        <v>1</v>
      </c>
      <c r="N206" s="175" t="s">
        <v>38</v>
      </c>
      <c r="O206" s="61"/>
      <c r="P206" s="176">
        <f>O206*H206</f>
        <v>0</v>
      </c>
      <c r="Q206" s="176">
        <v>3.8000000000000002E-4</v>
      </c>
      <c r="R206" s="176">
        <f>Q206*H206</f>
        <v>7.6000000000000004E-4</v>
      </c>
      <c r="S206" s="176">
        <v>0</v>
      </c>
      <c r="T206" s="17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8" t="s">
        <v>219</v>
      </c>
      <c r="AT206" s="178" t="s">
        <v>150</v>
      </c>
      <c r="AU206" s="178" t="s">
        <v>87</v>
      </c>
      <c r="AY206" s="17" t="s">
        <v>147</v>
      </c>
      <c r="BE206" s="179">
        <f>IF(N206="základná",J206,0)</f>
        <v>0</v>
      </c>
      <c r="BF206" s="179">
        <f>IF(N206="znížená",J206,0)</f>
        <v>0</v>
      </c>
      <c r="BG206" s="179">
        <f>IF(N206="zákl. prenesená",J206,0)</f>
        <v>0</v>
      </c>
      <c r="BH206" s="179">
        <f>IF(N206="zníž. prenesená",J206,0)</f>
        <v>0</v>
      </c>
      <c r="BI206" s="179">
        <f>IF(N206="nulová",J206,0)</f>
        <v>0</v>
      </c>
      <c r="BJ206" s="17" t="s">
        <v>87</v>
      </c>
      <c r="BK206" s="179">
        <f>ROUND(I206*H206,2)</f>
        <v>0</v>
      </c>
      <c r="BL206" s="17" t="s">
        <v>219</v>
      </c>
      <c r="BM206" s="178" t="s">
        <v>581</v>
      </c>
    </row>
    <row r="207" spans="1:65" s="2" customFormat="1" ht="21.75" customHeight="1" x14ac:dyDescent="0.2">
      <c r="A207" s="32"/>
      <c r="B207" s="131"/>
      <c r="C207" s="166" t="s">
        <v>306</v>
      </c>
      <c r="D207" s="166" t="s">
        <v>150</v>
      </c>
      <c r="E207" s="167" t="s">
        <v>292</v>
      </c>
      <c r="F207" s="168" t="s">
        <v>293</v>
      </c>
      <c r="G207" s="169" t="s">
        <v>208</v>
      </c>
      <c r="H207" s="170">
        <v>9</v>
      </c>
      <c r="I207" s="171"/>
      <c r="J207" s="172">
        <f>ROUND(I207*H207,2)</f>
        <v>0</v>
      </c>
      <c r="K207" s="173"/>
      <c r="L207" s="33"/>
      <c r="M207" s="174" t="s">
        <v>1</v>
      </c>
      <c r="N207" s="175" t="s">
        <v>38</v>
      </c>
      <c r="O207" s="61"/>
      <c r="P207" s="176">
        <f>O207*H207</f>
        <v>0</v>
      </c>
      <c r="Q207" s="176">
        <v>6.4000000000000005E-4</v>
      </c>
      <c r="R207" s="176">
        <f>Q207*H207</f>
        <v>5.7600000000000004E-3</v>
      </c>
      <c r="S207" s="176">
        <v>0</v>
      </c>
      <c r="T207" s="17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8" t="s">
        <v>219</v>
      </c>
      <c r="AT207" s="178" t="s">
        <v>150</v>
      </c>
      <c r="AU207" s="178" t="s">
        <v>87</v>
      </c>
      <c r="AY207" s="17" t="s">
        <v>147</v>
      </c>
      <c r="BE207" s="179">
        <f>IF(N207="základná",J207,0)</f>
        <v>0</v>
      </c>
      <c r="BF207" s="179">
        <f>IF(N207="znížená",J207,0)</f>
        <v>0</v>
      </c>
      <c r="BG207" s="179">
        <f>IF(N207="zákl. prenesená",J207,0)</f>
        <v>0</v>
      </c>
      <c r="BH207" s="179">
        <f>IF(N207="zníž. prenesená",J207,0)</f>
        <v>0</v>
      </c>
      <c r="BI207" s="179">
        <f>IF(N207="nulová",J207,0)</f>
        <v>0</v>
      </c>
      <c r="BJ207" s="17" t="s">
        <v>87</v>
      </c>
      <c r="BK207" s="179">
        <f>ROUND(I207*H207,2)</f>
        <v>0</v>
      </c>
      <c r="BL207" s="17" t="s">
        <v>219</v>
      </c>
      <c r="BM207" s="178" t="s">
        <v>294</v>
      </c>
    </row>
    <row r="208" spans="1:65" s="13" customFormat="1" x14ac:dyDescent="0.2">
      <c r="B208" s="180"/>
      <c r="D208" s="181" t="s">
        <v>160</v>
      </c>
      <c r="E208" s="182" t="s">
        <v>1</v>
      </c>
      <c r="F208" s="183" t="s">
        <v>295</v>
      </c>
      <c r="H208" s="184">
        <v>8</v>
      </c>
      <c r="I208" s="185"/>
      <c r="L208" s="180"/>
      <c r="M208" s="186"/>
      <c r="N208" s="187"/>
      <c r="O208" s="187"/>
      <c r="P208" s="187"/>
      <c r="Q208" s="187"/>
      <c r="R208" s="187"/>
      <c r="S208" s="187"/>
      <c r="T208" s="188"/>
      <c r="AT208" s="182" t="s">
        <v>160</v>
      </c>
      <c r="AU208" s="182" t="s">
        <v>87</v>
      </c>
      <c r="AV208" s="13" t="s">
        <v>87</v>
      </c>
      <c r="AW208" s="13" t="s">
        <v>29</v>
      </c>
      <c r="AX208" s="13" t="s">
        <v>72</v>
      </c>
      <c r="AY208" s="182" t="s">
        <v>147</v>
      </c>
    </row>
    <row r="209" spans="1:65" s="13" customFormat="1" x14ac:dyDescent="0.2">
      <c r="B209" s="180"/>
      <c r="D209" s="181" t="s">
        <v>160</v>
      </c>
      <c r="E209" s="182" t="s">
        <v>1</v>
      </c>
      <c r="F209" s="183" t="s">
        <v>582</v>
      </c>
      <c r="H209" s="184">
        <v>1</v>
      </c>
      <c r="I209" s="185"/>
      <c r="L209" s="180"/>
      <c r="M209" s="186"/>
      <c r="N209" s="187"/>
      <c r="O209" s="187"/>
      <c r="P209" s="187"/>
      <c r="Q209" s="187"/>
      <c r="R209" s="187"/>
      <c r="S209" s="187"/>
      <c r="T209" s="188"/>
      <c r="AT209" s="182" t="s">
        <v>160</v>
      </c>
      <c r="AU209" s="182" t="s">
        <v>87</v>
      </c>
      <c r="AV209" s="13" t="s">
        <v>87</v>
      </c>
      <c r="AW209" s="13" t="s">
        <v>29</v>
      </c>
      <c r="AX209" s="13" t="s">
        <v>72</v>
      </c>
      <c r="AY209" s="182" t="s">
        <v>147</v>
      </c>
    </row>
    <row r="210" spans="1:65" s="14" customFormat="1" x14ac:dyDescent="0.2">
      <c r="B210" s="189"/>
      <c r="D210" s="181" t="s">
        <v>160</v>
      </c>
      <c r="E210" s="190" t="s">
        <v>88</v>
      </c>
      <c r="F210" s="191" t="s">
        <v>164</v>
      </c>
      <c r="H210" s="192">
        <v>9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160</v>
      </c>
      <c r="AU210" s="190" t="s">
        <v>87</v>
      </c>
      <c r="AV210" s="14" t="s">
        <v>154</v>
      </c>
      <c r="AW210" s="14" t="s">
        <v>29</v>
      </c>
      <c r="AX210" s="14" t="s">
        <v>80</v>
      </c>
      <c r="AY210" s="190" t="s">
        <v>147</v>
      </c>
    </row>
    <row r="211" spans="1:65" s="2" customFormat="1" ht="21.75" customHeight="1" x14ac:dyDescent="0.2">
      <c r="A211" s="32"/>
      <c r="B211" s="131"/>
      <c r="C211" s="166" t="s">
        <v>312</v>
      </c>
      <c r="D211" s="166" t="s">
        <v>150</v>
      </c>
      <c r="E211" s="167" t="s">
        <v>298</v>
      </c>
      <c r="F211" s="168" t="s">
        <v>299</v>
      </c>
      <c r="G211" s="169" t="s">
        <v>208</v>
      </c>
      <c r="H211" s="170">
        <v>19</v>
      </c>
      <c r="I211" s="171"/>
      <c r="J211" s="172">
        <f>ROUND(I211*H211,2)</f>
        <v>0</v>
      </c>
      <c r="K211" s="173"/>
      <c r="L211" s="33"/>
      <c r="M211" s="174" t="s">
        <v>1</v>
      </c>
      <c r="N211" s="175" t="s">
        <v>38</v>
      </c>
      <c r="O211" s="61"/>
      <c r="P211" s="176">
        <f>O211*H211</f>
        <v>0</v>
      </c>
      <c r="Q211" s="176">
        <v>7.7999999999999999E-4</v>
      </c>
      <c r="R211" s="176">
        <f>Q211*H211</f>
        <v>1.482E-2</v>
      </c>
      <c r="S211" s="176">
        <v>0</v>
      </c>
      <c r="T211" s="17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8" t="s">
        <v>219</v>
      </c>
      <c r="AT211" s="178" t="s">
        <v>150</v>
      </c>
      <c r="AU211" s="178" t="s">
        <v>87</v>
      </c>
      <c r="AY211" s="17" t="s">
        <v>147</v>
      </c>
      <c r="BE211" s="179">
        <f>IF(N211="základná",J211,0)</f>
        <v>0</v>
      </c>
      <c r="BF211" s="179">
        <f>IF(N211="znížená",J211,0)</f>
        <v>0</v>
      </c>
      <c r="BG211" s="179">
        <f>IF(N211="zákl. prenesená",J211,0)</f>
        <v>0</v>
      </c>
      <c r="BH211" s="179">
        <f>IF(N211="zníž. prenesená",J211,0)</f>
        <v>0</v>
      </c>
      <c r="BI211" s="179">
        <f>IF(N211="nulová",J211,0)</f>
        <v>0</v>
      </c>
      <c r="BJ211" s="17" t="s">
        <v>87</v>
      </c>
      <c r="BK211" s="179">
        <f>ROUND(I211*H211,2)</f>
        <v>0</v>
      </c>
      <c r="BL211" s="17" t="s">
        <v>219</v>
      </c>
      <c r="BM211" s="178" t="s">
        <v>583</v>
      </c>
    </row>
    <row r="212" spans="1:65" s="13" customFormat="1" x14ac:dyDescent="0.2">
      <c r="B212" s="180"/>
      <c r="D212" s="181" t="s">
        <v>160</v>
      </c>
      <c r="E212" s="182" t="s">
        <v>1</v>
      </c>
      <c r="F212" s="183" t="s">
        <v>584</v>
      </c>
      <c r="H212" s="184">
        <v>19</v>
      </c>
      <c r="I212" s="185"/>
      <c r="L212" s="180"/>
      <c r="M212" s="186"/>
      <c r="N212" s="187"/>
      <c r="O212" s="187"/>
      <c r="P212" s="187"/>
      <c r="Q212" s="187"/>
      <c r="R212" s="187"/>
      <c r="S212" s="187"/>
      <c r="T212" s="188"/>
      <c r="AT212" s="182" t="s">
        <v>160</v>
      </c>
      <c r="AU212" s="182" t="s">
        <v>87</v>
      </c>
      <c r="AV212" s="13" t="s">
        <v>87</v>
      </c>
      <c r="AW212" s="13" t="s">
        <v>29</v>
      </c>
      <c r="AX212" s="13" t="s">
        <v>72</v>
      </c>
      <c r="AY212" s="182" t="s">
        <v>147</v>
      </c>
    </row>
    <row r="213" spans="1:65" s="14" customFormat="1" x14ac:dyDescent="0.2">
      <c r="B213" s="189"/>
      <c r="D213" s="181" t="s">
        <v>160</v>
      </c>
      <c r="E213" s="190" t="s">
        <v>95</v>
      </c>
      <c r="F213" s="191" t="s">
        <v>164</v>
      </c>
      <c r="H213" s="192">
        <v>19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160</v>
      </c>
      <c r="AU213" s="190" t="s">
        <v>87</v>
      </c>
      <c r="AV213" s="14" t="s">
        <v>154</v>
      </c>
      <c r="AW213" s="14" t="s">
        <v>29</v>
      </c>
      <c r="AX213" s="14" t="s">
        <v>80</v>
      </c>
      <c r="AY213" s="190" t="s">
        <v>147</v>
      </c>
    </row>
    <row r="214" spans="1:65" s="2" customFormat="1" ht="24.2" customHeight="1" x14ac:dyDescent="0.2">
      <c r="A214" s="32"/>
      <c r="B214" s="131"/>
      <c r="C214" s="166" t="s">
        <v>316</v>
      </c>
      <c r="D214" s="166" t="s">
        <v>150</v>
      </c>
      <c r="E214" s="167" t="s">
        <v>302</v>
      </c>
      <c r="F214" s="168" t="s">
        <v>303</v>
      </c>
      <c r="G214" s="169" t="s">
        <v>208</v>
      </c>
      <c r="H214" s="170">
        <v>28</v>
      </c>
      <c r="I214" s="171"/>
      <c r="J214" s="172">
        <f>ROUND(I214*H214,2)</f>
        <v>0</v>
      </c>
      <c r="K214" s="173"/>
      <c r="L214" s="33"/>
      <c r="M214" s="174" t="s">
        <v>1</v>
      </c>
      <c r="N214" s="175" t="s">
        <v>38</v>
      </c>
      <c r="O214" s="61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8" t="s">
        <v>219</v>
      </c>
      <c r="AT214" s="178" t="s">
        <v>150</v>
      </c>
      <c r="AU214" s="178" t="s">
        <v>87</v>
      </c>
      <c r="AY214" s="17" t="s">
        <v>147</v>
      </c>
      <c r="BE214" s="179">
        <f>IF(N214="základná",J214,0)</f>
        <v>0</v>
      </c>
      <c r="BF214" s="179">
        <f>IF(N214="znížená",J214,0)</f>
        <v>0</v>
      </c>
      <c r="BG214" s="179">
        <f>IF(N214="zákl. prenesená",J214,0)</f>
        <v>0</v>
      </c>
      <c r="BH214" s="179">
        <f>IF(N214="zníž. prenesená",J214,0)</f>
        <v>0</v>
      </c>
      <c r="BI214" s="179">
        <f>IF(N214="nulová",J214,0)</f>
        <v>0</v>
      </c>
      <c r="BJ214" s="17" t="s">
        <v>87</v>
      </c>
      <c r="BK214" s="179">
        <f>ROUND(I214*H214,2)</f>
        <v>0</v>
      </c>
      <c r="BL214" s="17" t="s">
        <v>219</v>
      </c>
      <c r="BM214" s="178" t="s">
        <v>304</v>
      </c>
    </row>
    <row r="215" spans="1:65" s="13" customFormat="1" x14ac:dyDescent="0.2">
      <c r="B215" s="180"/>
      <c r="D215" s="181" t="s">
        <v>160</v>
      </c>
      <c r="E215" s="182" t="s">
        <v>1</v>
      </c>
      <c r="F215" s="183" t="s">
        <v>305</v>
      </c>
      <c r="H215" s="184">
        <v>28</v>
      </c>
      <c r="I215" s="185"/>
      <c r="L215" s="180"/>
      <c r="M215" s="186"/>
      <c r="N215" s="187"/>
      <c r="O215" s="187"/>
      <c r="P215" s="187"/>
      <c r="Q215" s="187"/>
      <c r="R215" s="187"/>
      <c r="S215" s="187"/>
      <c r="T215" s="188"/>
      <c r="AT215" s="182" t="s">
        <v>160</v>
      </c>
      <c r="AU215" s="182" t="s">
        <v>87</v>
      </c>
      <c r="AV215" s="13" t="s">
        <v>87</v>
      </c>
      <c r="AW215" s="13" t="s">
        <v>29</v>
      </c>
      <c r="AX215" s="13" t="s">
        <v>80</v>
      </c>
      <c r="AY215" s="182" t="s">
        <v>147</v>
      </c>
    </row>
    <row r="216" spans="1:65" s="2" customFormat="1" ht="24.2" customHeight="1" x14ac:dyDescent="0.2">
      <c r="A216" s="32"/>
      <c r="B216" s="131"/>
      <c r="C216" s="166" t="s">
        <v>321</v>
      </c>
      <c r="D216" s="166" t="s">
        <v>150</v>
      </c>
      <c r="E216" s="167" t="s">
        <v>307</v>
      </c>
      <c r="F216" s="168" t="s">
        <v>308</v>
      </c>
      <c r="G216" s="169" t="s">
        <v>278</v>
      </c>
      <c r="H216" s="208"/>
      <c r="I216" s="171"/>
      <c r="J216" s="172">
        <f>ROUND(I216*H216,2)</f>
        <v>0</v>
      </c>
      <c r="K216" s="173"/>
      <c r="L216" s="33"/>
      <c r="M216" s="174" t="s">
        <v>1</v>
      </c>
      <c r="N216" s="175" t="s">
        <v>38</v>
      </c>
      <c r="O216" s="61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8" t="s">
        <v>219</v>
      </c>
      <c r="AT216" s="178" t="s">
        <v>150</v>
      </c>
      <c r="AU216" s="178" t="s">
        <v>87</v>
      </c>
      <c r="AY216" s="17" t="s">
        <v>147</v>
      </c>
      <c r="BE216" s="179">
        <f>IF(N216="základná",J216,0)</f>
        <v>0</v>
      </c>
      <c r="BF216" s="179">
        <f>IF(N216="znížená",J216,0)</f>
        <v>0</v>
      </c>
      <c r="BG216" s="179">
        <f>IF(N216="zákl. prenesená",J216,0)</f>
        <v>0</v>
      </c>
      <c r="BH216" s="179">
        <f>IF(N216="zníž. prenesená",J216,0)</f>
        <v>0</v>
      </c>
      <c r="BI216" s="179">
        <f>IF(N216="nulová",J216,0)</f>
        <v>0</v>
      </c>
      <c r="BJ216" s="17" t="s">
        <v>87</v>
      </c>
      <c r="BK216" s="179">
        <f>ROUND(I216*H216,2)</f>
        <v>0</v>
      </c>
      <c r="BL216" s="17" t="s">
        <v>219</v>
      </c>
      <c r="BM216" s="178" t="s">
        <v>309</v>
      </c>
    </row>
    <row r="217" spans="1:65" s="12" customFormat="1" ht="22.9" customHeight="1" x14ac:dyDescent="0.2">
      <c r="B217" s="153"/>
      <c r="D217" s="154" t="s">
        <v>71</v>
      </c>
      <c r="E217" s="164" t="s">
        <v>310</v>
      </c>
      <c r="F217" s="164" t="s">
        <v>311</v>
      </c>
      <c r="I217" s="156"/>
      <c r="J217" s="165">
        <f>BK217</f>
        <v>0</v>
      </c>
      <c r="L217" s="153"/>
      <c r="M217" s="158"/>
      <c r="N217" s="159"/>
      <c r="O217" s="159"/>
      <c r="P217" s="160">
        <f>SUM(P218:P241)</f>
        <v>0</v>
      </c>
      <c r="Q217" s="159"/>
      <c r="R217" s="160">
        <f>SUM(R218:R241)</f>
        <v>3.4136E-2</v>
      </c>
      <c r="S217" s="159"/>
      <c r="T217" s="161">
        <f>SUM(T218:T241)</f>
        <v>2.1299999999999999E-3</v>
      </c>
      <c r="AR217" s="154" t="s">
        <v>87</v>
      </c>
      <c r="AT217" s="162" t="s">
        <v>71</v>
      </c>
      <c r="AU217" s="162" t="s">
        <v>80</v>
      </c>
      <c r="AY217" s="154" t="s">
        <v>147</v>
      </c>
      <c r="BK217" s="163">
        <f>SUM(BK218:BK241)</f>
        <v>0</v>
      </c>
    </row>
    <row r="218" spans="1:65" s="2" customFormat="1" ht="24.2" customHeight="1" x14ac:dyDescent="0.2">
      <c r="A218" s="32"/>
      <c r="B218" s="131"/>
      <c r="C218" s="166" t="s">
        <v>325</v>
      </c>
      <c r="D218" s="166" t="s">
        <v>150</v>
      </c>
      <c r="E218" s="167" t="s">
        <v>313</v>
      </c>
      <c r="F218" s="168" t="s">
        <v>314</v>
      </c>
      <c r="G218" s="169" t="s">
        <v>208</v>
      </c>
      <c r="H218" s="170">
        <v>1</v>
      </c>
      <c r="I218" s="171"/>
      <c r="J218" s="172">
        <f>ROUND(I218*H218,2)</f>
        <v>0</v>
      </c>
      <c r="K218" s="173"/>
      <c r="L218" s="33"/>
      <c r="M218" s="174" t="s">
        <v>1</v>
      </c>
      <c r="N218" s="175" t="s">
        <v>38</v>
      </c>
      <c r="O218" s="61"/>
      <c r="P218" s="176">
        <f>O218*H218</f>
        <v>0</v>
      </c>
      <c r="Q218" s="176">
        <v>0</v>
      </c>
      <c r="R218" s="176">
        <f>Q218*H218</f>
        <v>0</v>
      </c>
      <c r="S218" s="176">
        <v>2.1299999999999999E-3</v>
      </c>
      <c r="T218" s="177">
        <f>S218*H218</f>
        <v>2.1299999999999999E-3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8" t="s">
        <v>219</v>
      </c>
      <c r="AT218" s="178" t="s">
        <v>150</v>
      </c>
      <c r="AU218" s="178" t="s">
        <v>87</v>
      </c>
      <c r="AY218" s="17" t="s">
        <v>147</v>
      </c>
      <c r="BE218" s="179">
        <f>IF(N218="základná",J218,0)</f>
        <v>0</v>
      </c>
      <c r="BF218" s="179">
        <f>IF(N218="znížená",J218,0)</f>
        <v>0</v>
      </c>
      <c r="BG218" s="179">
        <f>IF(N218="zákl. prenesená",J218,0)</f>
        <v>0</v>
      </c>
      <c r="BH218" s="179">
        <f>IF(N218="zníž. prenesená",J218,0)</f>
        <v>0</v>
      </c>
      <c r="BI218" s="179">
        <f>IF(N218="nulová",J218,0)</f>
        <v>0</v>
      </c>
      <c r="BJ218" s="17" t="s">
        <v>87</v>
      </c>
      <c r="BK218" s="179">
        <f>ROUND(I218*H218,2)</f>
        <v>0</v>
      </c>
      <c r="BL218" s="17" t="s">
        <v>219</v>
      </c>
      <c r="BM218" s="178" t="s">
        <v>315</v>
      </c>
    </row>
    <row r="219" spans="1:65" s="13" customFormat="1" x14ac:dyDescent="0.2">
      <c r="B219" s="180"/>
      <c r="D219" s="181" t="s">
        <v>160</v>
      </c>
      <c r="E219" s="182" t="s">
        <v>1</v>
      </c>
      <c r="F219" s="183" t="s">
        <v>80</v>
      </c>
      <c r="H219" s="184">
        <v>1</v>
      </c>
      <c r="I219" s="185"/>
      <c r="L219" s="180"/>
      <c r="M219" s="186"/>
      <c r="N219" s="187"/>
      <c r="O219" s="187"/>
      <c r="P219" s="187"/>
      <c r="Q219" s="187"/>
      <c r="R219" s="187"/>
      <c r="S219" s="187"/>
      <c r="T219" s="188"/>
      <c r="AT219" s="182" t="s">
        <v>160</v>
      </c>
      <c r="AU219" s="182" t="s">
        <v>87</v>
      </c>
      <c r="AV219" s="13" t="s">
        <v>87</v>
      </c>
      <c r="AW219" s="13" t="s">
        <v>29</v>
      </c>
      <c r="AX219" s="13" t="s">
        <v>80</v>
      </c>
      <c r="AY219" s="182" t="s">
        <v>147</v>
      </c>
    </row>
    <row r="220" spans="1:65" s="2" customFormat="1" ht="24.2" customHeight="1" x14ac:dyDescent="0.2">
      <c r="A220" s="32"/>
      <c r="B220" s="131"/>
      <c r="C220" s="166" t="s">
        <v>332</v>
      </c>
      <c r="D220" s="166" t="s">
        <v>150</v>
      </c>
      <c r="E220" s="167" t="s">
        <v>317</v>
      </c>
      <c r="F220" s="168" t="s">
        <v>318</v>
      </c>
      <c r="G220" s="169" t="s">
        <v>153</v>
      </c>
      <c r="H220" s="170">
        <v>2</v>
      </c>
      <c r="I220" s="171"/>
      <c r="J220" s="172">
        <f>ROUND(I220*H220,2)</f>
        <v>0</v>
      </c>
      <c r="K220" s="173"/>
      <c r="L220" s="33"/>
      <c r="M220" s="174" t="s">
        <v>1</v>
      </c>
      <c r="N220" s="175" t="s">
        <v>38</v>
      </c>
      <c r="O220" s="61"/>
      <c r="P220" s="176">
        <f>O220*H220</f>
        <v>0</v>
      </c>
      <c r="Q220" s="176">
        <v>1E-4</v>
      </c>
      <c r="R220" s="176">
        <f>Q220*H220</f>
        <v>2.0000000000000001E-4</v>
      </c>
      <c r="S220" s="176">
        <v>0</v>
      </c>
      <c r="T220" s="177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8" t="s">
        <v>219</v>
      </c>
      <c r="AT220" s="178" t="s">
        <v>150</v>
      </c>
      <c r="AU220" s="178" t="s">
        <v>87</v>
      </c>
      <c r="AY220" s="17" t="s">
        <v>147</v>
      </c>
      <c r="BE220" s="179">
        <f>IF(N220="základná",J220,0)</f>
        <v>0</v>
      </c>
      <c r="BF220" s="179">
        <f>IF(N220="znížená",J220,0)</f>
        <v>0</v>
      </c>
      <c r="BG220" s="179">
        <f>IF(N220="zákl. prenesená",J220,0)</f>
        <v>0</v>
      </c>
      <c r="BH220" s="179">
        <f>IF(N220="zníž. prenesená",J220,0)</f>
        <v>0</v>
      </c>
      <c r="BI220" s="179">
        <f>IF(N220="nulová",J220,0)</f>
        <v>0</v>
      </c>
      <c r="BJ220" s="17" t="s">
        <v>87</v>
      </c>
      <c r="BK220" s="179">
        <f>ROUND(I220*H220,2)</f>
        <v>0</v>
      </c>
      <c r="BL220" s="17" t="s">
        <v>219</v>
      </c>
      <c r="BM220" s="178" t="s">
        <v>319</v>
      </c>
    </row>
    <row r="221" spans="1:65" s="13" customFormat="1" x14ac:dyDescent="0.2">
      <c r="B221" s="180"/>
      <c r="D221" s="181" t="s">
        <v>160</v>
      </c>
      <c r="E221" s="182" t="s">
        <v>1</v>
      </c>
      <c r="F221" s="183" t="s">
        <v>87</v>
      </c>
      <c r="H221" s="184">
        <v>2</v>
      </c>
      <c r="I221" s="185"/>
      <c r="L221" s="180"/>
      <c r="M221" s="186"/>
      <c r="N221" s="187"/>
      <c r="O221" s="187"/>
      <c r="P221" s="187"/>
      <c r="Q221" s="187"/>
      <c r="R221" s="187"/>
      <c r="S221" s="187"/>
      <c r="T221" s="188"/>
      <c r="AT221" s="182" t="s">
        <v>160</v>
      </c>
      <c r="AU221" s="182" t="s">
        <v>87</v>
      </c>
      <c r="AV221" s="13" t="s">
        <v>87</v>
      </c>
      <c r="AW221" s="13" t="s">
        <v>29</v>
      </c>
      <c r="AX221" s="13" t="s">
        <v>80</v>
      </c>
      <c r="AY221" s="182" t="s">
        <v>147</v>
      </c>
    </row>
    <row r="222" spans="1:65" s="2" customFormat="1" ht="24.2" customHeight="1" x14ac:dyDescent="0.2">
      <c r="A222" s="32"/>
      <c r="B222" s="131"/>
      <c r="C222" s="166" t="s">
        <v>336</v>
      </c>
      <c r="D222" s="166" t="s">
        <v>150</v>
      </c>
      <c r="E222" s="167" t="s">
        <v>322</v>
      </c>
      <c r="F222" s="168" t="s">
        <v>323</v>
      </c>
      <c r="G222" s="169" t="s">
        <v>153</v>
      </c>
      <c r="H222" s="170">
        <v>4</v>
      </c>
      <c r="I222" s="171"/>
      <c r="J222" s="172">
        <f>ROUND(I222*H222,2)</f>
        <v>0</v>
      </c>
      <c r="K222" s="173"/>
      <c r="L222" s="33"/>
      <c r="M222" s="174" t="s">
        <v>1</v>
      </c>
      <c r="N222" s="175" t="s">
        <v>38</v>
      </c>
      <c r="O222" s="61"/>
      <c r="P222" s="176">
        <f>O222*H222</f>
        <v>0</v>
      </c>
      <c r="Q222" s="176">
        <v>2.14E-3</v>
      </c>
      <c r="R222" s="176">
        <f>Q222*H222</f>
        <v>8.5599999999999999E-3</v>
      </c>
      <c r="S222" s="176">
        <v>0</v>
      </c>
      <c r="T222" s="177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8" t="s">
        <v>219</v>
      </c>
      <c r="AT222" s="178" t="s">
        <v>150</v>
      </c>
      <c r="AU222" s="178" t="s">
        <v>87</v>
      </c>
      <c r="AY222" s="17" t="s">
        <v>147</v>
      </c>
      <c r="BE222" s="179">
        <f>IF(N222="základná",J222,0)</f>
        <v>0</v>
      </c>
      <c r="BF222" s="179">
        <f>IF(N222="znížená",J222,0)</f>
        <v>0</v>
      </c>
      <c r="BG222" s="179">
        <f>IF(N222="zákl. prenesená",J222,0)</f>
        <v>0</v>
      </c>
      <c r="BH222" s="179">
        <f>IF(N222="zníž. prenesená",J222,0)</f>
        <v>0</v>
      </c>
      <c r="BI222" s="179">
        <f>IF(N222="nulová",J222,0)</f>
        <v>0</v>
      </c>
      <c r="BJ222" s="17" t="s">
        <v>87</v>
      </c>
      <c r="BK222" s="179">
        <f>ROUND(I222*H222,2)</f>
        <v>0</v>
      </c>
      <c r="BL222" s="17" t="s">
        <v>219</v>
      </c>
      <c r="BM222" s="178" t="s">
        <v>324</v>
      </c>
    </row>
    <row r="223" spans="1:65" s="13" customFormat="1" x14ac:dyDescent="0.2">
      <c r="B223" s="180"/>
      <c r="D223" s="181" t="s">
        <v>160</v>
      </c>
      <c r="E223" s="182" t="s">
        <v>1</v>
      </c>
      <c r="F223" s="183" t="s">
        <v>585</v>
      </c>
      <c r="H223" s="184">
        <v>4</v>
      </c>
      <c r="I223" s="185"/>
      <c r="L223" s="180"/>
      <c r="M223" s="186"/>
      <c r="N223" s="187"/>
      <c r="O223" s="187"/>
      <c r="P223" s="187"/>
      <c r="Q223" s="187"/>
      <c r="R223" s="187"/>
      <c r="S223" s="187"/>
      <c r="T223" s="188"/>
      <c r="AT223" s="182" t="s">
        <v>160</v>
      </c>
      <c r="AU223" s="182" t="s">
        <v>87</v>
      </c>
      <c r="AV223" s="13" t="s">
        <v>87</v>
      </c>
      <c r="AW223" s="13" t="s">
        <v>29</v>
      </c>
      <c r="AX223" s="13" t="s">
        <v>80</v>
      </c>
      <c r="AY223" s="182" t="s">
        <v>147</v>
      </c>
    </row>
    <row r="224" spans="1:65" s="2" customFormat="1" ht="16.5" customHeight="1" x14ac:dyDescent="0.2">
      <c r="A224" s="32"/>
      <c r="B224" s="131"/>
      <c r="C224" s="166" t="s">
        <v>342</v>
      </c>
      <c r="D224" s="166" t="s">
        <v>150</v>
      </c>
      <c r="E224" s="167" t="s">
        <v>326</v>
      </c>
      <c r="F224" s="168" t="s">
        <v>327</v>
      </c>
      <c r="G224" s="169" t="s">
        <v>208</v>
      </c>
      <c r="H224" s="170">
        <v>51.2</v>
      </c>
      <c r="I224" s="171"/>
      <c r="J224" s="172">
        <f>ROUND(I224*H224,2)</f>
        <v>0</v>
      </c>
      <c r="K224" s="173"/>
      <c r="L224" s="33"/>
      <c r="M224" s="174" t="s">
        <v>1</v>
      </c>
      <c r="N224" s="175" t="s">
        <v>38</v>
      </c>
      <c r="O224" s="61"/>
      <c r="P224" s="176">
        <f>O224*H224</f>
        <v>0</v>
      </c>
      <c r="Q224" s="176">
        <v>2.9E-4</v>
      </c>
      <c r="R224" s="176">
        <f>Q224*H224</f>
        <v>1.4848E-2</v>
      </c>
      <c r="S224" s="176">
        <v>0</v>
      </c>
      <c r="T224" s="177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8" t="s">
        <v>219</v>
      </c>
      <c r="AT224" s="178" t="s">
        <v>150</v>
      </c>
      <c r="AU224" s="178" t="s">
        <v>87</v>
      </c>
      <c r="AY224" s="17" t="s">
        <v>147</v>
      </c>
      <c r="BE224" s="179">
        <f>IF(N224="základná",J224,0)</f>
        <v>0</v>
      </c>
      <c r="BF224" s="179">
        <f>IF(N224="znížená",J224,0)</f>
        <v>0</v>
      </c>
      <c r="BG224" s="179">
        <f>IF(N224="zákl. prenesená",J224,0)</f>
        <v>0</v>
      </c>
      <c r="BH224" s="179">
        <f>IF(N224="zníž. prenesená",J224,0)</f>
        <v>0</v>
      </c>
      <c r="BI224" s="179">
        <f>IF(N224="nulová",J224,0)</f>
        <v>0</v>
      </c>
      <c r="BJ224" s="17" t="s">
        <v>87</v>
      </c>
      <c r="BK224" s="179">
        <f>ROUND(I224*H224,2)</f>
        <v>0</v>
      </c>
      <c r="BL224" s="17" t="s">
        <v>219</v>
      </c>
      <c r="BM224" s="178" t="s">
        <v>328</v>
      </c>
    </row>
    <row r="225" spans="1:65" s="13" customFormat="1" x14ac:dyDescent="0.2">
      <c r="B225" s="180"/>
      <c r="D225" s="181" t="s">
        <v>160</v>
      </c>
      <c r="E225" s="182" t="s">
        <v>1</v>
      </c>
      <c r="F225" s="183" t="s">
        <v>586</v>
      </c>
      <c r="H225" s="184">
        <v>24</v>
      </c>
      <c r="I225" s="185"/>
      <c r="L225" s="180"/>
      <c r="M225" s="186"/>
      <c r="N225" s="187"/>
      <c r="O225" s="187"/>
      <c r="P225" s="187"/>
      <c r="Q225" s="187"/>
      <c r="R225" s="187"/>
      <c r="S225" s="187"/>
      <c r="T225" s="188"/>
      <c r="AT225" s="182" t="s">
        <v>160</v>
      </c>
      <c r="AU225" s="182" t="s">
        <v>87</v>
      </c>
      <c r="AV225" s="13" t="s">
        <v>87</v>
      </c>
      <c r="AW225" s="13" t="s">
        <v>29</v>
      </c>
      <c r="AX225" s="13" t="s">
        <v>72</v>
      </c>
      <c r="AY225" s="182" t="s">
        <v>147</v>
      </c>
    </row>
    <row r="226" spans="1:65" s="13" customFormat="1" x14ac:dyDescent="0.2">
      <c r="B226" s="180"/>
      <c r="D226" s="181" t="s">
        <v>160</v>
      </c>
      <c r="E226" s="182" t="s">
        <v>1</v>
      </c>
      <c r="F226" s="183" t="s">
        <v>587</v>
      </c>
      <c r="H226" s="184">
        <v>16.2</v>
      </c>
      <c r="I226" s="185"/>
      <c r="L226" s="180"/>
      <c r="M226" s="186"/>
      <c r="N226" s="187"/>
      <c r="O226" s="187"/>
      <c r="P226" s="187"/>
      <c r="Q226" s="187"/>
      <c r="R226" s="187"/>
      <c r="S226" s="187"/>
      <c r="T226" s="188"/>
      <c r="AT226" s="182" t="s">
        <v>160</v>
      </c>
      <c r="AU226" s="182" t="s">
        <v>87</v>
      </c>
      <c r="AV226" s="13" t="s">
        <v>87</v>
      </c>
      <c r="AW226" s="13" t="s">
        <v>29</v>
      </c>
      <c r="AX226" s="13" t="s">
        <v>72</v>
      </c>
      <c r="AY226" s="182" t="s">
        <v>147</v>
      </c>
    </row>
    <row r="227" spans="1:65" s="13" customFormat="1" x14ac:dyDescent="0.2">
      <c r="B227" s="180"/>
      <c r="D227" s="181" t="s">
        <v>160</v>
      </c>
      <c r="E227" s="182" t="s">
        <v>1</v>
      </c>
      <c r="F227" s="183" t="s">
        <v>588</v>
      </c>
      <c r="H227" s="184">
        <v>11</v>
      </c>
      <c r="I227" s="185"/>
      <c r="L227" s="180"/>
      <c r="M227" s="186"/>
      <c r="N227" s="187"/>
      <c r="O227" s="187"/>
      <c r="P227" s="187"/>
      <c r="Q227" s="187"/>
      <c r="R227" s="187"/>
      <c r="S227" s="187"/>
      <c r="T227" s="188"/>
      <c r="AT227" s="182" t="s">
        <v>160</v>
      </c>
      <c r="AU227" s="182" t="s">
        <v>87</v>
      </c>
      <c r="AV227" s="13" t="s">
        <v>87</v>
      </c>
      <c r="AW227" s="13" t="s">
        <v>29</v>
      </c>
      <c r="AX227" s="13" t="s">
        <v>72</v>
      </c>
      <c r="AY227" s="182" t="s">
        <v>147</v>
      </c>
    </row>
    <row r="228" spans="1:65" s="14" customFormat="1" x14ac:dyDescent="0.2">
      <c r="B228" s="189"/>
      <c r="D228" s="181" t="s">
        <v>160</v>
      </c>
      <c r="E228" s="190" t="s">
        <v>91</v>
      </c>
      <c r="F228" s="191" t="s">
        <v>164</v>
      </c>
      <c r="H228" s="192">
        <v>51.2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160</v>
      </c>
      <c r="AU228" s="190" t="s">
        <v>87</v>
      </c>
      <c r="AV228" s="14" t="s">
        <v>154</v>
      </c>
      <c r="AW228" s="14" t="s">
        <v>29</v>
      </c>
      <c r="AX228" s="14" t="s">
        <v>80</v>
      </c>
      <c r="AY228" s="190" t="s">
        <v>147</v>
      </c>
    </row>
    <row r="229" spans="1:65" s="2" customFormat="1" ht="16.5" customHeight="1" x14ac:dyDescent="0.2">
      <c r="A229" s="32"/>
      <c r="B229" s="131"/>
      <c r="C229" s="166" t="s">
        <v>346</v>
      </c>
      <c r="D229" s="166" t="s">
        <v>150</v>
      </c>
      <c r="E229" s="167" t="s">
        <v>333</v>
      </c>
      <c r="F229" s="168" t="s">
        <v>334</v>
      </c>
      <c r="G229" s="169" t="s">
        <v>153</v>
      </c>
      <c r="H229" s="170">
        <v>2</v>
      </c>
      <c r="I229" s="171"/>
      <c r="J229" s="172">
        <f>ROUND(I229*H229,2)</f>
        <v>0</v>
      </c>
      <c r="K229" s="173"/>
      <c r="L229" s="33"/>
      <c r="M229" s="174" t="s">
        <v>1</v>
      </c>
      <c r="N229" s="175" t="s">
        <v>38</v>
      </c>
      <c r="O229" s="61"/>
      <c r="P229" s="176">
        <f>O229*H229</f>
        <v>0</v>
      </c>
      <c r="Q229" s="176">
        <v>0</v>
      </c>
      <c r="R229" s="176">
        <f>Q229*H229</f>
        <v>0</v>
      </c>
      <c r="S229" s="176">
        <v>0</v>
      </c>
      <c r="T229" s="17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8" t="s">
        <v>219</v>
      </c>
      <c r="AT229" s="178" t="s">
        <v>150</v>
      </c>
      <c r="AU229" s="178" t="s">
        <v>87</v>
      </c>
      <c r="AY229" s="17" t="s">
        <v>147</v>
      </c>
      <c r="BE229" s="179">
        <f>IF(N229="základná",J229,0)</f>
        <v>0</v>
      </c>
      <c r="BF229" s="179">
        <f>IF(N229="znížená",J229,0)</f>
        <v>0</v>
      </c>
      <c r="BG229" s="179">
        <f>IF(N229="zákl. prenesená",J229,0)</f>
        <v>0</v>
      </c>
      <c r="BH229" s="179">
        <f>IF(N229="zníž. prenesená",J229,0)</f>
        <v>0</v>
      </c>
      <c r="BI229" s="179">
        <f>IF(N229="nulová",J229,0)</f>
        <v>0</v>
      </c>
      <c r="BJ229" s="17" t="s">
        <v>87</v>
      </c>
      <c r="BK229" s="179">
        <f>ROUND(I229*H229,2)</f>
        <v>0</v>
      </c>
      <c r="BL229" s="17" t="s">
        <v>219</v>
      </c>
      <c r="BM229" s="178" t="s">
        <v>335</v>
      </c>
    </row>
    <row r="230" spans="1:65" s="2" customFormat="1" ht="24.2" customHeight="1" x14ac:dyDescent="0.2">
      <c r="A230" s="32"/>
      <c r="B230" s="131"/>
      <c r="C230" s="166" t="s">
        <v>350</v>
      </c>
      <c r="D230" s="166" t="s">
        <v>150</v>
      </c>
      <c r="E230" s="167" t="s">
        <v>337</v>
      </c>
      <c r="F230" s="168" t="s">
        <v>338</v>
      </c>
      <c r="G230" s="169" t="s">
        <v>153</v>
      </c>
      <c r="H230" s="170">
        <v>8</v>
      </c>
      <c r="I230" s="171"/>
      <c r="J230" s="172">
        <f>ROUND(I230*H230,2)</f>
        <v>0</v>
      </c>
      <c r="K230" s="173"/>
      <c r="L230" s="33"/>
      <c r="M230" s="174" t="s">
        <v>1</v>
      </c>
      <c r="N230" s="175" t="s">
        <v>38</v>
      </c>
      <c r="O230" s="61"/>
      <c r="P230" s="176">
        <f>O230*H230</f>
        <v>0</v>
      </c>
      <c r="Q230" s="176">
        <v>2.0000000000000002E-5</v>
      </c>
      <c r="R230" s="176">
        <f>Q230*H230</f>
        <v>1.6000000000000001E-4</v>
      </c>
      <c r="S230" s="176">
        <v>0</v>
      </c>
      <c r="T230" s="177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8" t="s">
        <v>219</v>
      </c>
      <c r="AT230" s="178" t="s">
        <v>150</v>
      </c>
      <c r="AU230" s="178" t="s">
        <v>87</v>
      </c>
      <c r="AY230" s="17" t="s">
        <v>147</v>
      </c>
      <c r="BE230" s="179">
        <f>IF(N230="základná",J230,0)</f>
        <v>0</v>
      </c>
      <c r="BF230" s="179">
        <f>IF(N230="znížená",J230,0)</f>
        <v>0</v>
      </c>
      <c r="BG230" s="179">
        <f>IF(N230="zákl. prenesená",J230,0)</f>
        <v>0</v>
      </c>
      <c r="BH230" s="179">
        <f>IF(N230="zníž. prenesená",J230,0)</f>
        <v>0</v>
      </c>
      <c r="BI230" s="179">
        <f>IF(N230="nulová",J230,0)</f>
        <v>0</v>
      </c>
      <c r="BJ230" s="17" t="s">
        <v>87</v>
      </c>
      <c r="BK230" s="179">
        <f>ROUND(I230*H230,2)</f>
        <v>0</v>
      </c>
      <c r="BL230" s="17" t="s">
        <v>219</v>
      </c>
      <c r="BM230" s="178" t="s">
        <v>339</v>
      </c>
    </row>
    <row r="231" spans="1:65" s="13" customFormat="1" x14ac:dyDescent="0.2">
      <c r="B231" s="180"/>
      <c r="D231" s="181" t="s">
        <v>160</v>
      </c>
      <c r="E231" s="182" t="s">
        <v>1</v>
      </c>
      <c r="F231" s="183" t="s">
        <v>589</v>
      </c>
      <c r="H231" s="184">
        <v>6</v>
      </c>
      <c r="I231" s="185"/>
      <c r="L231" s="180"/>
      <c r="M231" s="186"/>
      <c r="N231" s="187"/>
      <c r="O231" s="187"/>
      <c r="P231" s="187"/>
      <c r="Q231" s="187"/>
      <c r="R231" s="187"/>
      <c r="S231" s="187"/>
      <c r="T231" s="188"/>
      <c r="AT231" s="182" t="s">
        <v>160</v>
      </c>
      <c r="AU231" s="182" t="s">
        <v>87</v>
      </c>
      <c r="AV231" s="13" t="s">
        <v>87</v>
      </c>
      <c r="AW231" s="13" t="s">
        <v>29</v>
      </c>
      <c r="AX231" s="13" t="s">
        <v>72</v>
      </c>
      <c r="AY231" s="182" t="s">
        <v>147</v>
      </c>
    </row>
    <row r="232" spans="1:65" s="13" customFormat="1" x14ac:dyDescent="0.2">
      <c r="B232" s="180"/>
      <c r="D232" s="181" t="s">
        <v>160</v>
      </c>
      <c r="E232" s="182" t="s">
        <v>1</v>
      </c>
      <c r="F232" s="183" t="s">
        <v>590</v>
      </c>
      <c r="H232" s="184">
        <v>2</v>
      </c>
      <c r="I232" s="185"/>
      <c r="L232" s="180"/>
      <c r="M232" s="186"/>
      <c r="N232" s="187"/>
      <c r="O232" s="187"/>
      <c r="P232" s="187"/>
      <c r="Q232" s="187"/>
      <c r="R232" s="187"/>
      <c r="S232" s="187"/>
      <c r="T232" s="188"/>
      <c r="AT232" s="182" t="s">
        <v>160</v>
      </c>
      <c r="AU232" s="182" t="s">
        <v>87</v>
      </c>
      <c r="AV232" s="13" t="s">
        <v>87</v>
      </c>
      <c r="AW232" s="13" t="s">
        <v>29</v>
      </c>
      <c r="AX232" s="13" t="s">
        <v>72</v>
      </c>
      <c r="AY232" s="182" t="s">
        <v>147</v>
      </c>
    </row>
    <row r="233" spans="1:65" s="14" customFormat="1" x14ac:dyDescent="0.2">
      <c r="B233" s="189"/>
      <c r="D233" s="181" t="s">
        <v>160</v>
      </c>
      <c r="E233" s="190" t="s">
        <v>1</v>
      </c>
      <c r="F233" s="191" t="s">
        <v>164</v>
      </c>
      <c r="H233" s="192">
        <v>8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160</v>
      </c>
      <c r="AU233" s="190" t="s">
        <v>87</v>
      </c>
      <c r="AV233" s="14" t="s">
        <v>154</v>
      </c>
      <c r="AW233" s="14" t="s">
        <v>29</v>
      </c>
      <c r="AX233" s="14" t="s">
        <v>80</v>
      </c>
      <c r="AY233" s="190" t="s">
        <v>147</v>
      </c>
    </row>
    <row r="234" spans="1:65" s="2" customFormat="1" ht="16.5" customHeight="1" x14ac:dyDescent="0.2">
      <c r="A234" s="32"/>
      <c r="B234" s="131"/>
      <c r="C234" s="197" t="s">
        <v>354</v>
      </c>
      <c r="D234" s="197" t="s">
        <v>174</v>
      </c>
      <c r="E234" s="198" t="s">
        <v>343</v>
      </c>
      <c r="F234" s="199" t="s">
        <v>344</v>
      </c>
      <c r="G234" s="200" t="s">
        <v>153</v>
      </c>
      <c r="H234" s="201">
        <v>8</v>
      </c>
      <c r="I234" s="202"/>
      <c r="J234" s="203">
        <f>ROUND(I234*H234,2)</f>
        <v>0</v>
      </c>
      <c r="K234" s="204"/>
      <c r="L234" s="205"/>
      <c r="M234" s="206" t="s">
        <v>1</v>
      </c>
      <c r="N234" s="207" t="s">
        <v>38</v>
      </c>
      <c r="O234" s="61"/>
      <c r="P234" s="176">
        <f>O234*H234</f>
        <v>0</v>
      </c>
      <c r="Q234" s="176">
        <v>8.0000000000000007E-5</v>
      </c>
      <c r="R234" s="176">
        <f>Q234*H234</f>
        <v>6.4000000000000005E-4</v>
      </c>
      <c r="S234" s="176">
        <v>0</v>
      </c>
      <c r="T234" s="17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8" t="s">
        <v>272</v>
      </c>
      <c r="AT234" s="178" t="s">
        <v>174</v>
      </c>
      <c r="AU234" s="178" t="s">
        <v>87</v>
      </c>
      <c r="AY234" s="17" t="s">
        <v>147</v>
      </c>
      <c r="BE234" s="179">
        <f>IF(N234="základná",J234,0)</f>
        <v>0</v>
      </c>
      <c r="BF234" s="179">
        <f>IF(N234="znížená",J234,0)</f>
        <v>0</v>
      </c>
      <c r="BG234" s="179">
        <f>IF(N234="zákl. prenesená",J234,0)</f>
        <v>0</v>
      </c>
      <c r="BH234" s="179">
        <f>IF(N234="zníž. prenesená",J234,0)</f>
        <v>0</v>
      </c>
      <c r="BI234" s="179">
        <f>IF(N234="nulová",J234,0)</f>
        <v>0</v>
      </c>
      <c r="BJ234" s="17" t="s">
        <v>87</v>
      </c>
      <c r="BK234" s="179">
        <f>ROUND(I234*H234,2)</f>
        <v>0</v>
      </c>
      <c r="BL234" s="17" t="s">
        <v>219</v>
      </c>
      <c r="BM234" s="178" t="s">
        <v>345</v>
      </c>
    </row>
    <row r="235" spans="1:65" s="2" customFormat="1" ht="24.2" customHeight="1" x14ac:dyDescent="0.2">
      <c r="A235" s="32"/>
      <c r="B235" s="131"/>
      <c r="C235" s="166" t="s">
        <v>360</v>
      </c>
      <c r="D235" s="166" t="s">
        <v>150</v>
      </c>
      <c r="E235" s="167" t="s">
        <v>347</v>
      </c>
      <c r="F235" s="168" t="s">
        <v>348</v>
      </c>
      <c r="G235" s="169" t="s">
        <v>208</v>
      </c>
      <c r="H235" s="170">
        <v>51.2</v>
      </c>
      <c r="I235" s="171"/>
      <c r="J235" s="172">
        <f>ROUND(I235*H235,2)</f>
        <v>0</v>
      </c>
      <c r="K235" s="173"/>
      <c r="L235" s="33"/>
      <c r="M235" s="174" t="s">
        <v>1</v>
      </c>
      <c r="N235" s="175" t="s">
        <v>38</v>
      </c>
      <c r="O235" s="61"/>
      <c r="P235" s="176">
        <f>O235*H235</f>
        <v>0</v>
      </c>
      <c r="Q235" s="176">
        <v>1.8000000000000001E-4</v>
      </c>
      <c r="R235" s="176">
        <f>Q235*H235</f>
        <v>9.2160000000000002E-3</v>
      </c>
      <c r="S235" s="176">
        <v>0</v>
      </c>
      <c r="T235" s="17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8" t="s">
        <v>219</v>
      </c>
      <c r="AT235" s="178" t="s">
        <v>150</v>
      </c>
      <c r="AU235" s="178" t="s">
        <v>87</v>
      </c>
      <c r="AY235" s="17" t="s">
        <v>147</v>
      </c>
      <c r="BE235" s="179">
        <f>IF(N235="základná",J235,0)</f>
        <v>0</v>
      </c>
      <c r="BF235" s="179">
        <f>IF(N235="znížená",J235,0)</f>
        <v>0</v>
      </c>
      <c r="BG235" s="179">
        <f>IF(N235="zákl. prenesená",J235,0)</f>
        <v>0</v>
      </c>
      <c r="BH235" s="179">
        <f>IF(N235="zníž. prenesená",J235,0)</f>
        <v>0</v>
      </c>
      <c r="BI235" s="179">
        <f>IF(N235="nulová",J235,0)</f>
        <v>0</v>
      </c>
      <c r="BJ235" s="17" t="s">
        <v>87</v>
      </c>
      <c r="BK235" s="179">
        <f>ROUND(I235*H235,2)</f>
        <v>0</v>
      </c>
      <c r="BL235" s="17" t="s">
        <v>219</v>
      </c>
      <c r="BM235" s="178" t="s">
        <v>349</v>
      </c>
    </row>
    <row r="236" spans="1:65" s="13" customFormat="1" x14ac:dyDescent="0.2">
      <c r="B236" s="180"/>
      <c r="D236" s="181" t="s">
        <v>160</v>
      </c>
      <c r="E236" s="182" t="s">
        <v>1</v>
      </c>
      <c r="F236" s="183" t="s">
        <v>91</v>
      </c>
      <c r="H236" s="184">
        <v>51.2</v>
      </c>
      <c r="I236" s="185"/>
      <c r="L236" s="180"/>
      <c r="M236" s="186"/>
      <c r="N236" s="187"/>
      <c r="O236" s="187"/>
      <c r="P236" s="187"/>
      <c r="Q236" s="187"/>
      <c r="R236" s="187"/>
      <c r="S236" s="187"/>
      <c r="T236" s="188"/>
      <c r="AT236" s="182" t="s">
        <v>160</v>
      </c>
      <c r="AU236" s="182" t="s">
        <v>87</v>
      </c>
      <c r="AV236" s="13" t="s">
        <v>87</v>
      </c>
      <c r="AW236" s="13" t="s">
        <v>29</v>
      </c>
      <c r="AX236" s="13" t="s">
        <v>72</v>
      </c>
      <c r="AY236" s="182" t="s">
        <v>147</v>
      </c>
    </row>
    <row r="237" spans="1:65" s="14" customFormat="1" x14ac:dyDescent="0.2">
      <c r="B237" s="189"/>
      <c r="D237" s="181" t="s">
        <v>160</v>
      </c>
      <c r="E237" s="190" t="s">
        <v>1</v>
      </c>
      <c r="F237" s="191" t="s">
        <v>164</v>
      </c>
      <c r="H237" s="192">
        <v>51.2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160</v>
      </c>
      <c r="AU237" s="190" t="s">
        <v>87</v>
      </c>
      <c r="AV237" s="14" t="s">
        <v>154</v>
      </c>
      <c r="AW237" s="14" t="s">
        <v>29</v>
      </c>
      <c r="AX237" s="14" t="s">
        <v>80</v>
      </c>
      <c r="AY237" s="190" t="s">
        <v>147</v>
      </c>
    </row>
    <row r="238" spans="1:65" s="2" customFormat="1" ht="24.2" customHeight="1" x14ac:dyDescent="0.2">
      <c r="A238" s="32"/>
      <c r="B238" s="131"/>
      <c r="C238" s="166" t="s">
        <v>365</v>
      </c>
      <c r="D238" s="166" t="s">
        <v>150</v>
      </c>
      <c r="E238" s="167" t="s">
        <v>351</v>
      </c>
      <c r="F238" s="168" t="s">
        <v>352</v>
      </c>
      <c r="G238" s="169" t="s">
        <v>208</v>
      </c>
      <c r="H238" s="170">
        <v>51.2</v>
      </c>
      <c r="I238" s="171"/>
      <c r="J238" s="172">
        <f>ROUND(I238*H238,2)</f>
        <v>0</v>
      </c>
      <c r="K238" s="173"/>
      <c r="L238" s="33"/>
      <c r="M238" s="174" t="s">
        <v>1</v>
      </c>
      <c r="N238" s="175" t="s">
        <v>38</v>
      </c>
      <c r="O238" s="61"/>
      <c r="P238" s="176">
        <f>O238*H238</f>
        <v>0</v>
      </c>
      <c r="Q238" s="176">
        <v>1.0000000000000001E-5</v>
      </c>
      <c r="R238" s="176">
        <f>Q238*H238</f>
        <v>5.1200000000000009E-4</v>
      </c>
      <c r="S238" s="176">
        <v>0</v>
      </c>
      <c r="T238" s="17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8" t="s">
        <v>219</v>
      </c>
      <c r="AT238" s="178" t="s">
        <v>150</v>
      </c>
      <c r="AU238" s="178" t="s">
        <v>87</v>
      </c>
      <c r="AY238" s="17" t="s">
        <v>147</v>
      </c>
      <c r="BE238" s="179">
        <f>IF(N238="základná",J238,0)</f>
        <v>0</v>
      </c>
      <c r="BF238" s="179">
        <f>IF(N238="znížená",J238,0)</f>
        <v>0</v>
      </c>
      <c r="BG238" s="179">
        <f>IF(N238="zákl. prenesená",J238,0)</f>
        <v>0</v>
      </c>
      <c r="BH238" s="179">
        <f>IF(N238="zníž. prenesená",J238,0)</f>
        <v>0</v>
      </c>
      <c r="BI238" s="179">
        <f>IF(N238="nulová",J238,0)</f>
        <v>0</v>
      </c>
      <c r="BJ238" s="17" t="s">
        <v>87</v>
      </c>
      <c r="BK238" s="179">
        <f>ROUND(I238*H238,2)</f>
        <v>0</v>
      </c>
      <c r="BL238" s="17" t="s">
        <v>219</v>
      </c>
      <c r="BM238" s="178" t="s">
        <v>353</v>
      </c>
    </row>
    <row r="239" spans="1:65" s="13" customFormat="1" x14ac:dyDescent="0.2">
      <c r="B239" s="180"/>
      <c r="D239" s="181" t="s">
        <v>160</v>
      </c>
      <c r="E239" s="182" t="s">
        <v>1</v>
      </c>
      <c r="F239" s="183" t="s">
        <v>91</v>
      </c>
      <c r="H239" s="184">
        <v>51.2</v>
      </c>
      <c r="I239" s="185"/>
      <c r="L239" s="180"/>
      <c r="M239" s="186"/>
      <c r="N239" s="187"/>
      <c r="O239" s="187"/>
      <c r="P239" s="187"/>
      <c r="Q239" s="187"/>
      <c r="R239" s="187"/>
      <c r="S239" s="187"/>
      <c r="T239" s="188"/>
      <c r="AT239" s="182" t="s">
        <v>160</v>
      </c>
      <c r="AU239" s="182" t="s">
        <v>87</v>
      </c>
      <c r="AV239" s="13" t="s">
        <v>87</v>
      </c>
      <c r="AW239" s="13" t="s">
        <v>29</v>
      </c>
      <c r="AX239" s="13" t="s">
        <v>72</v>
      </c>
      <c r="AY239" s="182" t="s">
        <v>147</v>
      </c>
    </row>
    <row r="240" spans="1:65" s="14" customFormat="1" x14ac:dyDescent="0.2">
      <c r="B240" s="189"/>
      <c r="D240" s="181" t="s">
        <v>160</v>
      </c>
      <c r="E240" s="190" t="s">
        <v>1</v>
      </c>
      <c r="F240" s="191" t="s">
        <v>164</v>
      </c>
      <c r="H240" s="192">
        <v>51.2</v>
      </c>
      <c r="I240" s="193"/>
      <c r="L240" s="189"/>
      <c r="M240" s="194"/>
      <c r="N240" s="195"/>
      <c r="O240" s="195"/>
      <c r="P240" s="195"/>
      <c r="Q240" s="195"/>
      <c r="R240" s="195"/>
      <c r="S240" s="195"/>
      <c r="T240" s="196"/>
      <c r="AT240" s="190" t="s">
        <v>160</v>
      </c>
      <c r="AU240" s="190" t="s">
        <v>87</v>
      </c>
      <c r="AV240" s="14" t="s">
        <v>154</v>
      </c>
      <c r="AW240" s="14" t="s">
        <v>29</v>
      </c>
      <c r="AX240" s="14" t="s">
        <v>80</v>
      </c>
      <c r="AY240" s="190" t="s">
        <v>147</v>
      </c>
    </row>
    <row r="241" spans="1:65" s="2" customFormat="1" ht="24.2" customHeight="1" x14ac:dyDescent="0.2">
      <c r="A241" s="32"/>
      <c r="B241" s="131"/>
      <c r="C241" s="166" t="s">
        <v>369</v>
      </c>
      <c r="D241" s="166" t="s">
        <v>150</v>
      </c>
      <c r="E241" s="167" t="s">
        <v>355</v>
      </c>
      <c r="F241" s="168" t="s">
        <v>356</v>
      </c>
      <c r="G241" s="169" t="s">
        <v>278</v>
      </c>
      <c r="H241" s="208"/>
      <c r="I241" s="171"/>
      <c r="J241" s="172">
        <f>ROUND(I241*H241,2)</f>
        <v>0</v>
      </c>
      <c r="K241" s="173"/>
      <c r="L241" s="33"/>
      <c r="M241" s="174" t="s">
        <v>1</v>
      </c>
      <c r="N241" s="175" t="s">
        <v>38</v>
      </c>
      <c r="O241" s="61"/>
      <c r="P241" s="176">
        <f>O241*H241</f>
        <v>0</v>
      </c>
      <c r="Q241" s="176">
        <v>0</v>
      </c>
      <c r="R241" s="176">
        <f>Q241*H241</f>
        <v>0</v>
      </c>
      <c r="S241" s="176">
        <v>0</v>
      </c>
      <c r="T241" s="17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8" t="s">
        <v>219</v>
      </c>
      <c r="AT241" s="178" t="s">
        <v>150</v>
      </c>
      <c r="AU241" s="178" t="s">
        <v>87</v>
      </c>
      <c r="AY241" s="17" t="s">
        <v>147</v>
      </c>
      <c r="BE241" s="179">
        <f>IF(N241="základná",J241,0)</f>
        <v>0</v>
      </c>
      <c r="BF241" s="179">
        <f>IF(N241="znížená",J241,0)</f>
        <v>0</v>
      </c>
      <c r="BG241" s="179">
        <f>IF(N241="zákl. prenesená",J241,0)</f>
        <v>0</v>
      </c>
      <c r="BH241" s="179">
        <f>IF(N241="zníž. prenesená",J241,0)</f>
        <v>0</v>
      </c>
      <c r="BI241" s="179">
        <f>IF(N241="nulová",J241,0)</f>
        <v>0</v>
      </c>
      <c r="BJ241" s="17" t="s">
        <v>87</v>
      </c>
      <c r="BK241" s="179">
        <f>ROUND(I241*H241,2)</f>
        <v>0</v>
      </c>
      <c r="BL241" s="17" t="s">
        <v>219</v>
      </c>
      <c r="BM241" s="178" t="s">
        <v>357</v>
      </c>
    </row>
    <row r="242" spans="1:65" s="12" customFormat="1" ht="22.9" customHeight="1" x14ac:dyDescent="0.2">
      <c r="B242" s="153"/>
      <c r="D242" s="154" t="s">
        <v>71</v>
      </c>
      <c r="E242" s="164" t="s">
        <v>358</v>
      </c>
      <c r="F242" s="164" t="s">
        <v>359</v>
      </c>
      <c r="I242" s="156"/>
      <c r="J242" s="165">
        <f>BK242</f>
        <v>0</v>
      </c>
      <c r="L242" s="153"/>
      <c r="M242" s="158"/>
      <c r="N242" s="159"/>
      <c r="O242" s="159"/>
      <c r="P242" s="160">
        <f>SUM(P243:P246)</f>
        <v>0</v>
      </c>
      <c r="Q242" s="159"/>
      <c r="R242" s="160">
        <f>SUM(R243:R246)</f>
        <v>0</v>
      </c>
      <c r="S242" s="159"/>
      <c r="T242" s="161">
        <f>SUM(T243:T246)</f>
        <v>2.1400000000000002E-2</v>
      </c>
      <c r="AR242" s="154" t="s">
        <v>87</v>
      </c>
      <c r="AT242" s="162" t="s">
        <v>71</v>
      </c>
      <c r="AU242" s="162" t="s">
        <v>80</v>
      </c>
      <c r="AY242" s="154" t="s">
        <v>147</v>
      </c>
      <c r="BK242" s="163">
        <f>SUM(BK243:BK246)</f>
        <v>0</v>
      </c>
    </row>
    <row r="243" spans="1:65" s="2" customFormat="1" ht="37.9" customHeight="1" x14ac:dyDescent="0.2">
      <c r="A243" s="32"/>
      <c r="B243" s="131"/>
      <c r="C243" s="166" t="s">
        <v>373</v>
      </c>
      <c r="D243" s="166" t="s">
        <v>150</v>
      </c>
      <c r="E243" s="167" t="s">
        <v>591</v>
      </c>
      <c r="F243" s="168" t="s">
        <v>592</v>
      </c>
      <c r="G243" s="169" t="s">
        <v>363</v>
      </c>
      <c r="H243" s="170">
        <v>1</v>
      </c>
      <c r="I243" s="171"/>
      <c r="J243" s="172">
        <f>ROUND(I243*H243,2)</f>
        <v>0</v>
      </c>
      <c r="K243" s="173"/>
      <c r="L243" s="33"/>
      <c r="M243" s="174" t="s">
        <v>1</v>
      </c>
      <c r="N243" s="175" t="s">
        <v>38</v>
      </c>
      <c r="O243" s="61"/>
      <c r="P243" s="176">
        <f>O243*H243</f>
        <v>0</v>
      </c>
      <c r="Q243" s="176">
        <v>0</v>
      </c>
      <c r="R243" s="176">
        <f>Q243*H243</f>
        <v>0</v>
      </c>
      <c r="S243" s="176">
        <v>1.8800000000000001E-2</v>
      </c>
      <c r="T243" s="177">
        <f>S243*H243</f>
        <v>1.8800000000000001E-2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8" t="s">
        <v>219</v>
      </c>
      <c r="AT243" s="178" t="s">
        <v>150</v>
      </c>
      <c r="AU243" s="178" t="s">
        <v>87</v>
      </c>
      <c r="AY243" s="17" t="s">
        <v>147</v>
      </c>
      <c r="BE243" s="179">
        <f>IF(N243="základná",J243,0)</f>
        <v>0</v>
      </c>
      <c r="BF243" s="179">
        <f>IF(N243="znížená",J243,0)</f>
        <v>0</v>
      </c>
      <c r="BG243" s="179">
        <f>IF(N243="zákl. prenesená",J243,0)</f>
        <v>0</v>
      </c>
      <c r="BH243" s="179">
        <f>IF(N243="zníž. prenesená",J243,0)</f>
        <v>0</v>
      </c>
      <c r="BI243" s="179">
        <f>IF(N243="nulová",J243,0)</f>
        <v>0</v>
      </c>
      <c r="BJ243" s="17" t="s">
        <v>87</v>
      </c>
      <c r="BK243" s="179">
        <f>ROUND(I243*H243,2)</f>
        <v>0</v>
      </c>
      <c r="BL243" s="17" t="s">
        <v>219</v>
      </c>
      <c r="BM243" s="178" t="s">
        <v>593</v>
      </c>
    </row>
    <row r="244" spans="1:65" s="2" customFormat="1" ht="37.9" customHeight="1" x14ac:dyDescent="0.2">
      <c r="A244" s="32"/>
      <c r="B244" s="131"/>
      <c r="C244" s="166" t="s">
        <v>377</v>
      </c>
      <c r="D244" s="166" t="s">
        <v>150</v>
      </c>
      <c r="E244" s="167" t="s">
        <v>366</v>
      </c>
      <c r="F244" s="168" t="s">
        <v>367</v>
      </c>
      <c r="G244" s="169" t="s">
        <v>232</v>
      </c>
      <c r="H244" s="170">
        <v>2.1000000000000001E-2</v>
      </c>
      <c r="I244" s="171"/>
      <c r="J244" s="172">
        <f>ROUND(I244*H244,2)</f>
        <v>0</v>
      </c>
      <c r="K244" s="173"/>
      <c r="L244" s="33"/>
      <c r="M244" s="174" t="s">
        <v>1</v>
      </c>
      <c r="N244" s="175" t="s">
        <v>38</v>
      </c>
      <c r="O244" s="61"/>
      <c r="P244" s="176">
        <f>O244*H244</f>
        <v>0</v>
      </c>
      <c r="Q244" s="176">
        <v>0</v>
      </c>
      <c r="R244" s="176">
        <f>Q244*H244</f>
        <v>0</v>
      </c>
      <c r="S244" s="176">
        <v>0</v>
      </c>
      <c r="T244" s="17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8" t="s">
        <v>219</v>
      </c>
      <c r="AT244" s="178" t="s">
        <v>150</v>
      </c>
      <c r="AU244" s="178" t="s">
        <v>87</v>
      </c>
      <c r="AY244" s="17" t="s">
        <v>147</v>
      </c>
      <c r="BE244" s="179">
        <f>IF(N244="základná",J244,0)</f>
        <v>0</v>
      </c>
      <c r="BF244" s="179">
        <f>IF(N244="znížená",J244,0)</f>
        <v>0</v>
      </c>
      <c r="BG244" s="179">
        <f>IF(N244="zákl. prenesená",J244,0)</f>
        <v>0</v>
      </c>
      <c r="BH244" s="179">
        <f>IF(N244="zníž. prenesená",J244,0)</f>
        <v>0</v>
      </c>
      <c r="BI244" s="179">
        <f>IF(N244="nulová",J244,0)</f>
        <v>0</v>
      </c>
      <c r="BJ244" s="17" t="s">
        <v>87</v>
      </c>
      <c r="BK244" s="179">
        <f>ROUND(I244*H244,2)</f>
        <v>0</v>
      </c>
      <c r="BL244" s="17" t="s">
        <v>219</v>
      </c>
      <c r="BM244" s="178" t="s">
        <v>368</v>
      </c>
    </row>
    <row r="245" spans="1:65" s="2" customFormat="1" ht="24.2" customHeight="1" x14ac:dyDescent="0.2">
      <c r="A245" s="32"/>
      <c r="B245" s="131"/>
      <c r="C245" s="166" t="s">
        <v>381</v>
      </c>
      <c r="D245" s="166" t="s">
        <v>150</v>
      </c>
      <c r="E245" s="167" t="s">
        <v>370</v>
      </c>
      <c r="F245" s="168" t="s">
        <v>371</v>
      </c>
      <c r="G245" s="169" t="s">
        <v>363</v>
      </c>
      <c r="H245" s="170">
        <v>1</v>
      </c>
      <c r="I245" s="171"/>
      <c r="J245" s="172">
        <f>ROUND(I245*H245,2)</f>
        <v>0</v>
      </c>
      <c r="K245" s="173"/>
      <c r="L245" s="33"/>
      <c r="M245" s="174" t="s">
        <v>1</v>
      </c>
      <c r="N245" s="175" t="s">
        <v>38</v>
      </c>
      <c r="O245" s="61"/>
      <c r="P245" s="176">
        <f>O245*H245</f>
        <v>0</v>
      </c>
      <c r="Q245" s="176">
        <v>0</v>
      </c>
      <c r="R245" s="176">
        <f>Q245*H245</f>
        <v>0</v>
      </c>
      <c r="S245" s="176">
        <v>2.5999999999999999E-3</v>
      </c>
      <c r="T245" s="177">
        <f>S245*H245</f>
        <v>2.5999999999999999E-3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8" t="s">
        <v>219</v>
      </c>
      <c r="AT245" s="178" t="s">
        <v>150</v>
      </c>
      <c r="AU245" s="178" t="s">
        <v>87</v>
      </c>
      <c r="AY245" s="17" t="s">
        <v>147</v>
      </c>
      <c r="BE245" s="179">
        <f>IF(N245="základná",J245,0)</f>
        <v>0</v>
      </c>
      <c r="BF245" s="179">
        <f>IF(N245="znížená",J245,0)</f>
        <v>0</v>
      </c>
      <c r="BG245" s="179">
        <f>IF(N245="zákl. prenesená",J245,0)</f>
        <v>0</v>
      </c>
      <c r="BH245" s="179">
        <f>IF(N245="zníž. prenesená",J245,0)</f>
        <v>0</v>
      </c>
      <c r="BI245" s="179">
        <f>IF(N245="nulová",J245,0)</f>
        <v>0</v>
      </c>
      <c r="BJ245" s="17" t="s">
        <v>87</v>
      </c>
      <c r="BK245" s="179">
        <f>ROUND(I245*H245,2)</f>
        <v>0</v>
      </c>
      <c r="BL245" s="17" t="s">
        <v>219</v>
      </c>
      <c r="BM245" s="178" t="s">
        <v>594</v>
      </c>
    </row>
    <row r="246" spans="1:65" s="2" customFormat="1" ht="24.2" customHeight="1" x14ac:dyDescent="0.2">
      <c r="A246" s="32"/>
      <c r="B246" s="131"/>
      <c r="C246" s="166" t="s">
        <v>387</v>
      </c>
      <c r="D246" s="166" t="s">
        <v>150</v>
      </c>
      <c r="E246" s="167" t="s">
        <v>382</v>
      </c>
      <c r="F246" s="168" t="s">
        <v>383</v>
      </c>
      <c r="G246" s="169" t="s">
        <v>278</v>
      </c>
      <c r="H246" s="208"/>
      <c r="I246" s="171"/>
      <c r="J246" s="172">
        <f>ROUND(I246*H246,2)</f>
        <v>0</v>
      </c>
      <c r="K246" s="173"/>
      <c r="L246" s="33"/>
      <c r="M246" s="174" t="s">
        <v>1</v>
      </c>
      <c r="N246" s="175" t="s">
        <v>38</v>
      </c>
      <c r="O246" s="61"/>
      <c r="P246" s="176">
        <f>O246*H246</f>
        <v>0</v>
      </c>
      <c r="Q246" s="176">
        <v>0</v>
      </c>
      <c r="R246" s="176">
        <f>Q246*H246</f>
        <v>0</v>
      </c>
      <c r="S246" s="176">
        <v>0</v>
      </c>
      <c r="T246" s="17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8" t="s">
        <v>219</v>
      </c>
      <c r="AT246" s="178" t="s">
        <v>150</v>
      </c>
      <c r="AU246" s="178" t="s">
        <v>87</v>
      </c>
      <c r="AY246" s="17" t="s">
        <v>147</v>
      </c>
      <c r="BE246" s="179">
        <f>IF(N246="základná",J246,0)</f>
        <v>0</v>
      </c>
      <c r="BF246" s="179">
        <f>IF(N246="znížená",J246,0)</f>
        <v>0</v>
      </c>
      <c r="BG246" s="179">
        <f>IF(N246="zákl. prenesená",J246,0)</f>
        <v>0</v>
      </c>
      <c r="BH246" s="179">
        <f>IF(N246="zníž. prenesená",J246,0)</f>
        <v>0</v>
      </c>
      <c r="BI246" s="179">
        <f>IF(N246="nulová",J246,0)</f>
        <v>0</v>
      </c>
      <c r="BJ246" s="17" t="s">
        <v>87</v>
      </c>
      <c r="BK246" s="179">
        <f>ROUND(I246*H246,2)</f>
        <v>0</v>
      </c>
      <c r="BL246" s="17" t="s">
        <v>219</v>
      </c>
      <c r="BM246" s="178" t="s">
        <v>384</v>
      </c>
    </row>
    <row r="247" spans="1:65" s="12" customFormat="1" ht="22.9" customHeight="1" x14ac:dyDescent="0.2">
      <c r="B247" s="153"/>
      <c r="D247" s="154" t="s">
        <v>71</v>
      </c>
      <c r="E247" s="164" t="s">
        <v>385</v>
      </c>
      <c r="F247" s="164" t="s">
        <v>386</v>
      </c>
      <c r="I247" s="156"/>
      <c r="J247" s="165">
        <f>BK247</f>
        <v>0</v>
      </c>
      <c r="L247" s="153"/>
      <c r="M247" s="158"/>
      <c r="N247" s="159"/>
      <c r="O247" s="159"/>
      <c r="P247" s="160">
        <f>SUM(P248:P261)</f>
        <v>0</v>
      </c>
      <c r="Q247" s="159"/>
      <c r="R247" s="160">
        <f>SUM(R248:R261)</f>
        <v>2.3949999999999999E-2</v>
      </c>
      <c r="S247" s="159"/>
      <c r="T247" s="161">
        <f>SUM(T248:T261)</f>
        <v>0</v>
      </c>
      <c r="AR247" s="154" t="s">
        <v>87</v>
      </c>
      <c r="AT247" s="162" t="s">
        <v>71</v>
      </c>
      <c r="AU247" s="162" t="s">
        <v>80</v>
      </c>
      <c r="AY247" s="154" t="s">
        <v>147</v>
      </c>
      <c r="BK247" s="163">
        <f>SUM(BK248:BK261)</f>
        <v>0</v>
      </c>
    </row>
    <row r="248" spans="1:65" s="2" customFormat="1" ht="33" customHeight="1" x14ac:dyDescent="0.2">
      <c r="A248" s="32"/>
      <c r="B248" s="131"/>
      <c r="C248" s="166" t="s">
        <v>392</v>
      </c>
      <c r="D248" s="166" t="s">
        <v>150</v>
      </c>
      <c r="E248" s="167" t="s">
        <v>542</v>
      </c>
      <c r="F248" s="168" t="s">
        <v>543</v>
      </c>
      <c r="G248" s="169" t="s">
        <v>390</v>
      </c>
      <c r="H248" s="170">
        <v>4</v>
      </c>
      <c r="I248" s="171"/>
      <c r="J248" s="172">
        <f>ROUND(I248*H248,2)</f>
        <v>0</v>
      </c>
      <c r="K248" s="173"/>
      <c r="L248" s="33"/>
      <c r="M248" s="174" t="s">
        <v>1</v>
      </c>
      <c r="N248" s="175" t="s">
        <v>38</v>
      </c>
      <c r="O248" s="61"/>
      <c r="P248" s="176">
        <f>O248*H248</f>
        <v>0</v>
      </c>
      <c r="Q248" s="176">
        <v>0</v>
      </c>
      <c r="R248" s="176">
        <f>Q248*H248</f>
        <v>0</v>
      </c>
      <c r="S248" s="176">
        <v>0</v>
      </c>
      <c r="T248" s="17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8" t="s">
        <v>219</v>
      </c>
      <c r="AT248" s="178" t="s">
        <v>150</v>
      </c>
      <c r="AU248" s="178" t="s">
        <v>87</v>
      </c>
      <c r="AY248" s="17" t="s">
        <v>147</v>
      </c>
      <c r="BE248" s="179">
        <f>IF(N248="základná",J248,0)</f>
        <v>0</v>
      </c>
      <c r="BF248" s="179">
        <f>IF(N248="znížená",J248,0)</f>
        <v>0</v>
      </c>
      <c r="BG248" s="179">
        <f>IF(N248="zákl. prenesená",J248,0)</f>
        <v>0</v>
      </c>
      <c r="BH248" s="179">
        <f>IF(N248="zníž. prenesená",J248,0)</f>
        <v>0</v>
      </c>
      <c r="BI248" s="179">
        <f>IF(N248="nulová",J248,0)</f>
        <v>0</v>
      </c>
      <c r="BJ248" s="17" t="s">
        <v>87</v>
      </c>
      <c r="BK248" s="179">
        <f>ROUND(I248*H248,2)</f>
        <v>0</v>
      </c>
      <c r="BL248" s="17" t="s">
        <v>219</v>
      </c>
      <c r="BM248" s="178" t="s">
        <v>595</v>
      </c>
    </row>
    <row r="249" spans="1:65" s="13" customFormat="1" x14ac:dyDescent="0.2">
      <c r="B249" s="180"/>
      <c r="D249" s="181" t="s">
        <v>160</v>
      </c>
      <c r="E249" s="182" t="s">
        <v>1</v>
      </c>
      <c r="F249" s="183" t="s">
        <v>154</v>
      </c>
      <c r="H249" s="184">
        <v>4</v>
      </c>
      <c r="I249" s="185"/>
      <c r="L249" s="180"/>
      <c r="M249" s="186"/>
      <c r="N249" s="187"/>
      <c r="O249" s="187"/>
      <c r="P249" s="187"/>
      <c r="Q249" s="187"/>
      <c r="R249" s="187"/>
      <c r="S249" s="187"/>
      <c r="T249" s="188"/>
      <c r="AT249" s="182" t="s">
        <v>160</v>
      </c>
      <c r="AU249" s="182" t="s">
        <v>87</v>
      </c>
      <c r="AV249" s="13" t="s">
        <v>87</v>
      </c>
      <c r="AW249" s="13" t="s">
        <v>29</v>
      </c>
      <c r="AX249" s="13" t="s">
        <v>80</v>
      </c>
      <c r="AY249" s="182" t="s">
        <v>147</v>
      </c>
    </row>
    <row r="250" spans="1:65" s="2" customFormat="1" ht="24.2" customHeight="1" x14ac:dyDescent="0.2">
      <c r="A250" s="32"/>
      <c r="B250" s="131"/>
      <c r="C250" s="166" t="s">
        <v>397</v>
      </c>
      <c r="D250" s="166" t="s">
        <v>150</v>
      </c>
      <c r="E250" s="167" t="s">
        <v>388</v>
      </c>
      <c r="F250" s="168" t="s">
        <v>389</v>
      </c>
      <c r="G250" s="169" t="s">
        <v>390</v>
      </c>
      <c r="H250" s="170">
        <v>4</v>
      </c>
      <c r="I250" s="171"/>
      <c r="J250" s="172">
        <f>ROUND(I250*H250,2)</f>
        <v>0</v>
      </c>
      <c r="K250" s="173"/>
      <c r="L250" s="33"/>
      <c r="M250" s="174" t="s">
        <v>1</v>
      </c>
      <c r="N250" s="175" t="s">
        <v>38</v>
      </c>
      <c r="O250" s="61"/>
      <c r="P250" s="176">
        <f>O250*H250</f>
        <v>0</v>
      </c>
      <c r="Q250" s="176">
        <v>0</v>
      </c>
      <c r="R250" s="176">
        <f>Q250*H250</f>
        <v>0</v>
      </c>
      <c r="S250" s="176">
        <v>0</v>
      </c>
      <c r="T250" s="17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8" t="s">
        <v>219</v>
      </c>
      <c r="AT250" s="178" t="s">
        <v>150</v>
      </c>
      <c r="AU250" s="178" t="s">
        <v>87</v>
      </c>
      <c r="AY250" s="17" t="s">
        <v>147</v>
      </c>
      <c r="BE250" s="179">
        <f>IF(N250="základná",J250,0)</f>
        <v>0</v>
      </c>
      <c r="BF250" s="179">
        <f>IF(N250="znížená",J250,0)</f>
        <v>0</v>
      </c>
      <c r="BG250" s="179">
        <f>IF(N250="zákl. prenesená",J250,0)</f>
        <v>0</v>
      </c>
      <c r="BH250" s="179">
        <f>IF(N250="zníž. prenesená",J250,0)</f>
        <v>0</v>
      </c>
      <c r="BI250" s="179">
        <f>IF(N250="nulová",J250,0)</f>
        <v>0</v>
      </c>
      <c r="BJ250" s="17" t="s">
        <v>87</v>
      </c>
      <c r="BK250" s="179">
        <f>ROUND(I250*H250,2)</f>
        <v>0</v>
      </c>
      <c r="BL250" s="17" t="s">
        <v>219</v>
      </c>
      <c r="BM250" s="178" t="s">
        <v>391</v>
      </c>
    </row>
    <row r="251" spans="1:65" s="13" customFormat="1" x14ac:dyDescent="0.2">
      <c r="B251" s="180"/>
      <c r="D251" s="181" t="s">
        <v>160</v>
      </c>
      <c r="E251" s="182" t="s">
        <v>1</v>
      </c>
      <c r="F251" s="183" t="s">
        <v>596</v>
      </c>
      <c r="H251" s="184">
        <v>4</v>
      </c>
      <c r="I251" s="185"/>
      <c r="L251" s="180"/>
      <c r="M251" s="186"/>
      <c r="N251" s="187"/>
      <c r="O251" s="187"/>
      <c r="P251" s="187"/>
      <c r="Q251" s="187"/>
      <c r="R251" s="187"/>
      <c r="S251" s="187"/>
      <c r="T251" s="188"/>
      <c r="AT251" s="182" t="s">
        <v>160</v>
      </c>
      <c r="AU251" s="182" t="s">
        <v>87</v>
      </c>
      <c r="AV251" s="13" t="s">
        <v>87</v>
      </c>
      <c r="AW251" s="13" t="s">
        <v>29</v>
      </c>
      <c r="AX251" s="13" t="s">
        <v>80</v>
      </c>
      <c r="AY251" s="182" t="s">
        <v>147</v>
      </c>
    </row>
    <row r="252" spans="1:65" s="2" customFormat="1" ht="24.2" customHeight="1" x14ac:dyDescent="0.2">
      <c r="A252" s="32"/>
      <c r="B252" s="131"/>
      <c r="C252" s="166" t="s">
        <v>401</v>
      </c>
      <c r="D252" s="166" t="s">
        <v>150</v>
      </c>
      <c r="E252" s="167" t="s">
        <v>393</v>
      </c>
      <c r="F252" s="168" t="s">
        <v>394</v>
      </c>
      <c r="G252" s="169" t="s">
        <v>208</v>
      </c>
      <c r="H252" s="170">
        <v>13.5</v>
      </c>
      <c r="I252" s="171"/>
      <c r="J252" s="172">
        <f>ROUND(I252*H252,2)</f>
        <v>0</v>
      </c>
      <c r="K252" s="173"/>
      <c r="L252" s="33"/>
      <c r="M252" s="174" t="s">
        <v>1</v>
      </c>
      <c r="N252" s="175" t="s">
        <v>38</v>
      </c>
      <c r="O252" s="61"/>
      <c r="P252" s="176">
        <f>O252*H252</f>
        <v>0</v>
      </c>
      <c r="Q252" s="176">
        <v>0</v>
      </c>
      <c r="R252" s="176">
        <f>Q252*H252</f>
        <v>0</v>
      </c>
      <c r="S252" s="176">
        <v>0</v>
      </c>
      <c r="T252" s="177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8" t="s">
        <v>219</v>
      </c>
      <c r="AT252" s="178" t="s">
        <v>150</v>
      </c>
      <c r="AU252" s="178" t="s">
        <v>87</v>
      </c>
      <c r="AY252" s="17" t="s">
        <v>147</v>
      </c>
      <c r="BE252" s="179">
        <f>IF(N252="základná",J252,0)</f>
        <v>0</v>
      </c>
      <c r="BF252" s="179">
        <f>IF(N252="znížená",J252,0)</f>
        <v>0</v>
      </c>
      <c r="BG252" s="179">
        <f>IF(N252="zákl. prenesená",J252,0)</f>
        <v>0</v>
      </c>
      <c r="BH252" s="179">
        <f>IF(N252="zníž. prenesená",J252,0)</f>
        <v>0</v>
      </c>
      <c r="BI252" s="179">
        <f>IF(N252="nulová",J252,0)</f>
        <v>0</v>
      </c>
      <c r="BJ252" s="17" t="s">
        <v>87</v>
      </c>
      <c r="BK252" s="179">
        <f>ROUND(I252*H252,2)</f>
        <v>0</v>
      </c>
      <c r="BL252" s="17" t="s">
        <v>219</v>
      </c>
      <c r="BM252" s="178" t="s">
        <v>395</v>
      </c>
    </row>
    <row r="253" spans="1:65" s="13" customFormat="1" x14ac:dyDescent="0.2">
      <c r="B253" s="180"/>
      <c r="D253" s="181" t="s">
        <v>160</v>
      </c>
      <c r="E253" s="182" t="s">
        <v>1</v>
      </c>
      <c r="F253" s="183" t="s">
        <v>597</v>
      </c>
      <c r="H253" s="184">
        <v>13.5</v>
      </c>
      <c r="I253" s="185"/>
      <c r="L253" s="180"/>
      <c r="M253" s="186"/>
      <c r="N253" s="187"/>
      <c r="O253" s="187"/>
      <c r="P253" s="187"/>
      <c r="Q253" s="187"/>
      <c r="R253" s="187"/>
      <c r="S253" s="187"/>
      <c r="T253" s="188"/>
      <c r="AT253" s="182" t="s">
        <v>160</v>
      </c>
      <c r="AU253" s="182" t="s">
        <v>87</v>
      </c>
      <c r="AV253" s="13" t="s">
        <v>87</v>
      </c>
      <c r="AW253" s="13" t="s">
        <v>29</v>
      </c>
      <c r="AX253" s="13" t="s">
        <v>80</v>
      </c>
      <c r="AY253" s="182" t="s">
        <v>147</v>
      </c>
    </row>
    <row r="254" spans="1:65" s="2" customFormat="1" ht="16.5" customHeight="1" x14ac:dyDescent="0.2">
      <c r="A254" s="32"/>
      <c r="B254" s="131"/>
      <c r="C254" s="197" t="s">
        <v>405</v>
      </c>
      <c r="D254" s="197" t="s">
        <v>174</v>
      </c>
      <c r="E254" s="198" t="s">
        <v>398</v>
      </c>
      <c r="F254" s="199" t="s">
        <v>399</v>
      </c>
      <c r="G254" s="200" t="s">
        <v>208</v>
      </c>
      <c r="H254" s="201">
        <v>13.5</v>
      </c>
      <c r="I254" s="202"/>
      <c r="J254" s="203">
        <f>ROUND(I254*H254,2)</f>
        <v>0</v>
      </c>
      <c r="K254" s="204"/>
      <c r="L254" s="205"/>
      <c r="M254" s="206" t="s">
        <v>1</v>
      </c>
      <c r="N254" s="207" t="s">
        <v>38</v>
      </c>
      <c r="O254" s="61"/>
      <c r="P254" s="176">
        <f>O254*H254</f>
        <v>0</v>
      </c>
      <c r="Q254" s="176">
        <v>8.9999999999999998E-4</v>
      </c>
      <c r="R254" s="176">
        <f>Q254*H254</f>
        <v>1.2149999999999999E-2</v>
      </c>
      <c r="S254" s="176">
        <v>0</v>
      </c>
      <c r="T254" s="17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8" t="s">
        <v>272</v>
      </c>
      <c r="AT254" s="178" t="s">
        <v>174</v>
      </c>
      <c r="AU254" s="178" t="s">
        <v>87</v>
      </c>
      <c r="AY254" s="17" t="s">
        <v>147</v>
      </c>
      <c r="BE254" s="179">
        <f>IF(N254="základná",J254,0)</f>
        <v>0</v>
      </c>
      <c r="BF254" s="179">
        <f>IF(N254="znížená",J254,0)</f>
        <v>0</v>
      </c>
      <c r="BG254" s="179">
        <f>IF(N254="zákl. prenesená",J254,0)</f>
        <v>0</v>
      </c>
      <c r="BH254" s="179">
        <f>IF(N254="zníž. prenesená",J254,0)</f>
        <v>0</v>
      </c>
      <c r="BI254" s="179">
        <f>IF(N254="nulová",J254,0)</f>
        <v>0</v>
      </c>
      <c r="BJ254" s="17" t="s">
        <v>87</v>
      </c>
      <c r="BK254" s="179">
        <f>ROUND(I254*H254,2)</f>
        <v>0</v>
      </c>
      <c r="BL254" s="17" t="s">
        <v>219</v>
      </c>
      <c r="BM254" s="178" t="s">
        <v>400</v>
      </c>
    </row>
    <row r="255" spans="1:65" s="2" customFormat="1" ht="21.75" customHeight="1" x14ac:dyDescent="0.2">
      <c r="A255" s="32"/>
      <c r="B255" s="131"/>
      <c r="C255" s="166" t="s">
        <v>409</v>
      </c>
      <c r="D255" s="166" t="s">
        <v>150</v>
      </c>
      <c r="E255" s="167" t="s">
        <v>402</v>
      </c>
      <c r="F255" s="168" t="s">
        <v>403</v>
      </c>
      <c r="G255" s="169" t="s">
        <v>153</v>
      </c>
      <c r="H255" s="170">
        <v>8</v>
      </c>
      <c r="I255" s="171"/>
      <c r="J255" s="172">
        <f>ROUND(I255*H255,2)</f>
        <v>0</v>
      </c>
      <c r="K255" s="173"/>
      <c r="L255" s="33"/>
      <c r="M255" s="174" t="s">
        <v>1</v>
      </c>
      <c r="N255" s="175" t="s">
        <v>38</v>
      </c>
      <c r="O255" s="61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8" t="s">
        <v>219</v>
      </c>
      <c r="AT255" s="178" t="s">
        <v>150</v>
      </c>
      <c r="AU255" s="178" t="s">
        <v>87</v>
      </c>
      <c r="AY255" s="17" t="s">
        <v>147</v>
      </c>
      <c r="BE255" s="179">
        <f>IF(N255="základná",J255,0)</f>
        <v>0</v>
      </c>
      <c r="BF255" s="179">
        <f>IF(N255="znížená",J255,0)</f>
        <v>0</v>
      </c>
      <c r="BG255" s="179">
        <f>IF(N255="zákl. prenesená",J255,0)</f>
        <v>0</v>
      </c>
      <c r="BH255" s="179">
        <f>IF(N255="zníž. prenesená",J255,0)</f>
        <v>0</v>
      </c>
      <c r="BI255" s="179">
        <f>IF(N255="nulová",J255,0)</f>
        <v>0</v>
      </c>
      <c r="BJ255" s="17" t="s">
        <v>87</v>
      </c>
      <c r="BK255" s="179">
        <f>ROUND(I255*H255,2)</f>
        <v>0</v>
      </c>
      <c r="BL255" s="17" t="s">
        <v>219</v>
      </c>
      <c r="BM255" s="178" t="s">
        <v>404</v>
      </c>
    </row>
    <row r="256" spans="1:65" s="13" customFormat="1" x14ac:dyDescent="0.2">
      <c r="B256" s="180"/>
      <c r="D256" s="181" t="s">
        <v>160</v>
      </c>
      <c r="E256" s="182" t="s">
        <v>1</v>
      </c>
      <c r="F256" s="183" t="s">
        <v>598</v>
      </c>
      <c r="H256" s="184">
        <v>8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2" t="s">
        <v>160</v>
      </c>
      <c r="AU256" s="182" t="s">
        <v>87</v>
      </c>
      <c r="AV256" s="13" t="s">
        <v>87</v>
      </c>
      <c r="AW256" s="13" t="s">
        <v>29</v>
      </c>
      <c r="AX256" s="13" t="s">
        <v>80</v>
      </c>
      <c r="AY256" s="182" t="s">
        <v>147</v>
      </c>
    </row>
    <row r="257" spans="1:65" s="2" customFormat="1" ht="16.5" customHeight="1" x14ac:dyDescent="0.2">
      <c r="A257" s="32"/>
      <c r="B257" s="131"/>
      <c r="C257" s="197" t="s">
        <v>413</v>
      </c>
      <c r="D257" s="197" t="s">
        <v>174</v>
      </c>
      <c r="E257" s="198" t="s">
        <v>406</v>
      </c>
      <c r="F257" s="199" t="s">
        <v>407</v>
      </c>
      <c r="G257" s="200" t="s">
        <v>153</v>
      </c>
      <c r="H257" s="201">
        <v>8</v>
      </c>
      <c r="I257" s="202"/>
      <c r="J257" s="203">
        <f>ROUND(I257*H257,2)</f>
        <v>0</v>
      </c>
      <c r="K257" s="204"/>
      <c r="L257" s="205"/>
      <c r="M257" s="206" t="s">
        <v>1</v>
      </c>
      <c r="N257" s="207" t="s">
        <v>38</v>
      </c>
      <c r="O257" s="61"/>
      <c r="P257" s="176">
        <f>O257*H257</f>
        <v>0</v>
      </c>
      <c r="Q257" s="176">
        <v>1.1999999999999999E-3</v>
      </c>
      <c r="R257" s="176">
        <f>Q257*H257</f>
        <v>9.5999999999999992E-3</v>
      </c>
      <c r="S257" s="176">
        <v>0</v>
      </c>
      <c r="T257" s="17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8" t="s">
        <v>272</v>
      </c>
      <c r="AT257" s="178" t="s">
        <v>174</v>
      </c>
      <c r="AU257" s="178" t="s">
        <v>87</v>
      </c>
      <c r="AY257" s="17" t="s">
        <v>147</v>
      </c>
      <c r="BE257" s="179">
        <f>IF(N257="základná",J257,0)</f>
        <v>0</v>
      </c>
      <c r="BF257" s="179">
        <f>IF(N257="znížená",J257,0)</f>
        <v>0</v>
      </c>
      <c r="BG257" s="179">
        <f>IF(N257="zákl. prenesená",J257,0)</f>
        <v>0</v>
      </c>
      <c r="BH257" s="179">
        <f>IF(N257="zníž. prenesená",J257,0)</f>
        <v>0</v>
      </c>
      <c r="BI257" s="179">
        <f>IF(N257="nulová",J257,0)</f>
        <v>0</v>
      </c>
      <c r="BJ257" s="17" t="s">
        <v>87</v>
      </c>
      <c r="BK257" s="179">
        <f>ROUND(I257*H257,2)</f>
        <v>0</v>
      </c>
      <c r="BL257" s="17" t="s">
        <v>219</v>
      </c>
      <c r="BM257" s="178" t="s">
        <v>408</v>
      </c>
    </row>
    <row r="258" spans="1:65" s="2" customFormat="1" ht="21.75" customHeight="1" x14ac:dyDescent="0.2">
      <c r="A258" s="32"/>
      <c r="B258" s="131"/>
      <c r="C258" s="166" t="s">
        <v>417</v>
      </c>
      <c r="D258" s="166" t="s">
        <v>150</v>
      </c>
      <c r="E258" s="167" t="s">
        <v>410</v>
      </c>
      <c r="F258" s="168" t="s">
        <v>411</v>
      </c>
      <c r="G258" s="169" t="s">
        <v>153</v>
      </c>
      <c r="H258" s="170">
        <v>4</v>
      </c>
      <c r="I258" s="171"/>
      <c r="J258" s="172">
        <f>ROUND(I258*H258,2)</f>
        <v>0</v>
      </c>
      <c r="K258" s="173"/>
      <c r="L258" s="33"/>
      <c r="M258" s="174" t="s">
        <v>1</v>
      </c>
      <c r="N258" s="175" t="s">
        <v>38</v>
      </c>
      <c r="O258" s="61"/>
      <c r="P258" s="176">
        <f>O258*H258</f>
        <v>0</v>
      </c>
      <c r="Q258" s="176">
        <v>0</v>
      </c>
      <c r="R258" s="176">
        <f>Q258*H258</f>
        <v>0</v>
      </c>
      <c r="S258" s="176">
        <v>0</v>
      </c>
      <c r="T258" s="17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8" t="s">
        <v>219</v>
      </c>
      <c r="AT258" s="178" t="s">
        <v>150</v>
      </c>
      <c r="AU258" s="178" t="s">
        <v>87</v>
      </c>
      <c r="AY258" s="17" t="s">
        <v>147</v>
      </c>
      <c r="BE258" s="179">
        <f>IF(N258="základná",J258,0)</f>
        <v>0</v>
      </c>
      <c r="BF258" s="179">
        <f>IF(N258="znížená",J258,0)</f>
        <v>0</v>
      </c>
      <c r="BG258" s="179">
        <f>IF(N258="zákl. prenesená",J258,0)</f>
        <v>0</v>
      </c>
      <c r="BH258" s="179">
        <f>IF(N258="zníž. prenesená",J258,0)</f>
        <v>0</v>
      </c>
      <c r="BI258" s="179">
        <f>IF(N258="nulová",J258,0)</f>
        <v>0</v>
      </c>
      <c r="BJ258" s="17" t="s">
        <v>87</v>
      </c>
      <c r="BK258" s="179">
        <f>ROUND(I258*H258,2)</f>
        <v>0</v>
      </c>
      <c r="BL258" s="17" t="s">
        <v>219</v>
      </c>
      <c r="BM258" s="178" t="s">
        <v>412</v>
      </c>
    </row>
    <row r="259" spans="1:65" s="13" customFormat="1" x14ac:dyDescent="0.2">
      <c r="B259" s="180"/>
      <c r="D259" s="181" t="s">
        <v>160</v>
      </c>
      <c r="E259" s="182" t="s">
        <v>1</v>
      </c>
      <c r="F259" s="183" t="s">
        <v>596</v>
      </c>
      <c r="H259" s="184">
        <v>4</v>
      </c>
      <c r="I259" s="185"/>
      <c r="L259" s="180"/>
      <c r="M259" s="186"/>
      <c r="N259" s="187"/>
      <c r="O259" s="187"/>
      <c r="P259" s="187"/>
      <c r="Q259" s="187"/>
      <c r="R259" s="187"/>
      <c r="S259" s="187"/>
      <c r="T259" s="188"/>
      <c r="AT259" s="182" t="s">
        <v>160</v>
      </c>
      <c r="AU259" s="182" t="s">
        <v>87</v>
      </c>
      <c r="AV259" s="13" t="s">
        <v>87</v>
      </c>
      <c r="AW259" s="13" t="s">
        <v>29</v>
      </c>
      <c r="AX259" s="13" t="s">
        <v>80</v>
      </c>
      <c r="AY259" s="182" t="s">
        <v>147</v>
      </c>
    </row>
    <row r="260" spans="1:65" s="2" customFormat="1" ht="33" customHeight="1" x14ac:dyDescent="0.2">
      <c r="A260" s="32"/>
      <c r="B260" s="131"/>
      <c r="C260" s="197" t="s">
        <v>423</v>
      </c>
      <c r="D260" s="197" t="s">
        <v>174</v>
      </c>
      <c r="E260" s="198" t="s">
        <v>414</v>
      </c>
      <c r="F260" s="199" t="s">
        <v>415</v>
      </c>
      <c r="G260" s="200" t="s">
        <v>153</v>
      </c>
      <c r="H260" s="201">
        <v>4</v>
      </c>
      <c r="I260" s="202"/>
      <c r="J260" s="203">
        <f>ROUND(I260*H260,2)</f>
        <v>0</v>
      </c>
      <c r="K260" s="204"/>
      <c r="L260" s="205"/>
      <c r="M260" s="206" t="s">
        <v>1</v>
      </c>
      <c r="N260" s="207" t="s">
        <v>38</v>
      </c>
      <c r="O260" s="61"/>
      <c r="P260" s="176">
        <f>O260*H260</f>
        <v>0</v>
      </c>
      <c r="Q260" s="176">
        <v>5.5000000000000003E-4</v>
      </c>
      <c r="R260" s="176">
        <f>Q260*H260</f>
        <v>2.2000000000000001E-3</v>
      </c>
      <c r="S260" s="176">
        <v>0</v>
      </c>
      <c r="T260" s="17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8" t="s">
        <v>272</v>
      </c>
      <c r="AT260" s="178" t="s">
        <v>174</v>
      </c>
      <c r="AU260" s="178" t="s">
        <v>87</v>
      </c>
      <c r="AY260" s="17" t="s">
        <v>147</v>
      </c>
      <c r="BE260" s="179">
        <f>IF(N260="základná",J260,0)</f>
        <v>0</v>
      </c>
      <c r="BF260" s="179">
        <f>IF(N260="znížená",J260,0)</f>
        <v>0</v>
      </c>
      <c r="BG260" s="179">
        <f>IF(N260="zákl. prenesená",J260,0)</f>
        <v>0</v>
      </c>
      <c r="BH260" s="179">
        <f>IF(N260="zníž. prenesená",J260,0)</f>
        <v>0</v>
      </c>
      <c r="BI260" s="179">
        <f>IF(N260="nulová",J260,0)</f>
        <v>0</v>
      </c>
      <c r="BJ260" s="17" t="s">
        <v>87</v>
      </c>
      <c r="BK260" s="179">
        <f>ROUND(I260*H260,2)</f>
        <v>0</v>
      </c>
      <c r="BL260" s="17" t="s">
        <v>219</v>
      </c>
      <c r="BM260" s="178" t="s">
        <v>416</v>
      </c>
    </row>
    <row r="261" spans="1:65" s="2" customFormat="1" ht="33" customHeight="1" x14ac:dyDescent="0.2">
      <c r="A261" s="32"/>
      <c r="B261" s="131"/>
      <c r="C261" s="166" t="s">
        <v>429</v>
      </c>
      <c r="D261" s="166" t="s">
        <v>150</v>
      </c>
      <c r="E261" s="167" t="s">
        <v>418</v>
      </c>
      <c r="F261" s="168" t="s">
        <v>419</v>
      </c>
      <c r="G261" s="169" t="s">
        <v>278</v>
      </c>
      <c r="H261" s="208"/>
      <c r="I261" s="171"/>
      <c r="J261" s="172">
        <f>ROUND(I261*H261,2)</f>
        <v>0</v>
      </c>
      <c r="K261" s="173"/>
      <c r="L261" s="33"/>
      <c r="M261" s="174" t="s">
        <v>1</v>
      </c>
      <c r="N261" s="175" t="s">
        <v>38</v>
      </c>
      <c r="O261" s="61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8" t="s">
        <v>219</v>
      </c>
      <c r="AT261" s="178" t="s">
        <v>150</v>
      </c>
      <c r="AU261" s="178" t="s">
        <v>87</v>
      </c>
      <c r="AY261" s="17" t="s">
        <v>147</v>
      </c>
      <c r="BE261" s="179">
        <f>IF(N261="základná",J261,0)</f>
        <v>0</v>
      </c>
      <c r="BF261" s="179">
        <f>IF(N261="znížená",J261,0)</f>
        <v>0</v>
      </c>
      <c r="BG261" s="179">
        <f>IF(N261="zákl. prenesená",J261,0)</f>
        <v>0</v>
      </c>
      <c r="BH261" s="179">
        <f>IF(N261="zníž. prenesená",J261,0)</f>
        <v>0</v>
      </c>
      <c r="BI261" s="179">
        <f>IF(N261="nulová",J261,0)</f>
        <v>0</v>
      </c>
      <c r="BJ261" s="17" t="s">
        <v>87</v>
      </c>
      <c r="BK261" s="179">
        <f>ROUND(I261*H261,2)</f>
        <v>0</v>
      </c>
      <c r="BL261" s="17" t="s">
        <v>219</v>
      </c>
      <c r="BM261" s="178" t="s">
        <v>420</v>
      </c>
    </row>
    <row r="262" spans="1:65" s="12" customFormat="1" ht="22.9" customHeight="1" x14ac:dyDescent="0.2">
      <c r="B262" s="153"/>
      <c r="D262" s="154" t="s">
        <v>71</v>
      </c>
      <c r="E262" s="164" t="s">
        <v>421</v>
      </c>
      <c r="F262" s="164" t="s">
        <v>422</v>
      </c>
      <c r="I262" s="156"/>
      <c r="J262" s="165">
        <f>BK262</f>
        <v>0</v>
      </c>
      <c r="L262" s="153"/>
      <c r="M262" s="158"/>
      <c r="N262" s="159"/>
      <c r="O262" s="159"/>
      <c r="P262" s="160">
        <f>SUM(P263:P273)</f>
        <v>0</v>
      </c>
      <c r="Q262" s="159"/>
      <c r="R262" s="160">
        <f>SUM(R263:R273)</f>
        <v>1.4840197000000002</v>
      </c>
      <c r="S262" s="159"/>
      <c r="T262" s="161">
        <f>SUM(T263:T273)</f>
        <v>0</v>
      </c>
      <c r="AR262" s="154" t="s">
        <v>87</v>
      </c>
      <c r="AT262" s="162" t="s">
        <v>71</v>
      </c>
      <c r="AU262" s="162" t="s">
        <v>80</v>
      </c>
      <c r="AY262" s="154" t="s">
        <v>147</v>
      </c>
      <c r="BK262" s="163">
        <f>SUM(BK263:BK273)</f>
        <v>0</v>
      </c>
    </row>
    <row r="263" spans="1:65" s="2" customFormat="1" ht="33" customHeight="1" x14ac:dyDescent="0.2">
      <c r="A263" s="32"/>
      <c r="B263" s="131"/>
      <c r="C263" s="166" t="s">
        <v>434</v>
      </c>
      <c r="D263" s="166" t="s">
        <v>150</v>
      </c>
      <c r="E263" s="167" t="s">
        <v>424</v>
      </c>
      <c r="F263" s="168" t="s">
        <v>425</v>
      </c>
      <c r="G263" s="169" t="s">
        <v>208</v>
      </c>
      <c r="H263" s="170">
        <v>35.6</v>
      </c>
      <c r="I263" s="171"/>
      <c r="J263" s="172">
        <f>ROUND(I263*H263,2)</f>
        <v>0</v>
      </c>
      <c r="K263" s="173"/>
      <c r="L263" s="33"/>
      <c r="M263" s="174" t="s">
        <v>1</v>
      </c>
      <c r="N263" s="175" t="s">
        <v>38</v>
      </c>
      <c r="O263" s="61"/>
      <c r="P263" s="176">
        <f>O263*H263</f>
        <v>0</v>
      </c>
      <c r="Q263" s="176">
        <v>4.1000000000000003E-3</v>
      </c>
      <c r="R263" s="176">
        <f>Q263*H263</f>
        <v>0.14596000000000001</v>
      </c>
      <c r="S263" s="176">
        <v>0</v>
      </c>
      <c r="T263" s="17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8" t="s">
        <v>219</v>
      </c>
      <c r="AT263" s="178" t="s">
        <v>150</v>
      </c>
      <c r="AU263" s="178" t="s">
        <v>87</v>
      </c>
      <c r="AY263" s="17" t="s">
        <v>147</v>
      </c>
      <c r="BE263" s="179">
        <f>IF(N263="základná",J263,0)</f>
        <v>0</v>
      </c>
      <c r="BF263" s="179">
        <f>IF(N263="znížená",J263,0)</f>
        <v>0</v>
      </c>
      <c r="BG263" s="179">
        <f>IF(N263="zákl. prenesená",J263,0)</f>
        <v>0</v>
      </c>
      <c r="BH263" s="179">
        <f>IF(N263="zníž. prenesená",J263,0)</f>
        <v>0</v>
      </c>
      <c r="BI263" s="179">
        <f>IF(N263="nulová",J263,0)</f>
        <v>0</v>
      </c>
      <c r="BJ263" s="17" t="s">
        <v>87</v>
      </c>
      <c r="BK263" s="179">
        <f>ROUND(I263*H263,2)</f>
        <v>0</v>
      </c>
      <c r="BL263" s="17" t="s">
        <v>219</v>
      </c>
      <c r="BM263" s="178" t="s">
        <v>426</v>
      </c>
    </row>
    <row r="264" spans="1:65" s="13" customFormat="1" x14ac:dyDescent="0.2">
      <c r="B264" s="180"/>
      <c r="D264" s="181" t="s">
        <v>160</v>
      </c>
      <c r="E264" s="182" t="s">
        <v>1</v>
      </c>
      <c r="F264" s="183" t="s">
        <v>599</v>
      </c>
      <c r="H264" s="184">
        <v>35.6</v>
      </c>
      <c r="I264" s="185"/>
      <c r="L264" s="180"/>
      <c r="M264" s="186"/>
      <c r="N264" s="187"/>
      <c r="O264" s="187"/>
      <c r="P264" s="187"/>
      <c r="Q264" s="187"/>
      <c r="R264" s="187"/>
      <c r="S264" s="187"/>
      <c r="T264" s="188"/>
      <c r="AT264" s="182" t="s">
        <v>160</v>
      </c>
      <c r="AU264" s="182" t="s">
        <v>87</v>
      </c>
      <c r="AV264" s="13" t="s">
        <v>87</v>
      </c>
      <c r="AW264" s="13" t="s">
        <v>29</v>
      </c>
      <c r="AX264" s="13" t="s">
        <v>72</v>
      </c>
      <c r="AY264" s="182" t="s">
        <v>147</v>
      </c>
    </row>
    <row r="265" spans="1:65" s="14" customFormat="1" x14ac:dyDescent="0.2">
      <c r="B265" s="189"/>
      <c r="D265" s="181" t="s">
        <v>160</v>
      </c>
      <c r="E265" s="190" t="s">
        <v>428</v>
      </c>
      <c r="F265" s="191" t="s">
        <v>164</v>
      </c>
      <c r="H265" s="192">
        <v>35.6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160</v>
      </c>
      <c r="AU265" s="190" t="s">
        <v>87</v>
      </c>
      <c r="AV265" s="14" t="s">
        <v>154</v>
      </c>
      <c r="AW265" s="14" t="s">
        <v>29</v>
      </c>
      <c r="AX265" s="14" t="s">
        <v>80</v>
      </c>
      <c r="AY265" s="190" t="s">
        <v>147</v>
      </c>
    </row>
    <row r="266" spans="1:65" s="2" customFormat="1" ht="24.2" customHeight="1" x14ac:dyDescent="0.2">
      <c r="A266" s="32"/>
      <c r="B266" s="131"/>
      <c r="C266" s="197" t="s">
        <v>438</v>
      </c>
      <c r="D266" s="197" t="s">
        <v>174</v>
      </c>
      <c r="E266" s="198" t="s">
        <v>430</v>
      </c>
      <c r="F266" s="199" t="s">
        <v>431</v>
      </c>
      <c r="G266" s="200" t="s">
        <v>208</v>
      </c>
      <c r="H266" s="201">
        <v>37.380000000000003</v>
      </c>
      <c r="I266" s="202"/>
      <c r="J266" s="203">
        <f>ROUND(I266*H266,2)</f>
        <v>0</v>
      </c>
      <c r="K266" s="204"/>
      <c r="L266" s="205"/>
      <c r="M266" s="206" t="s">
        <v>1</v>
      </c>
      <c r="N266" s="207" t="s">
        <v>38</v>
      </c>
      <c r="O266" s="61"/>
      <c r="P266" s="176">
        <f>O266*H266</f>
        <v>0</v>
      </c>
      <c r="Q266" s="176">
        <v>1.2E-2</v>
      </c>
      <c r="R266" s="176">
        <f>Q266*H266</f>
        <v>0.44856000000000001</v>
      </c>
      <c r="S266" s="176">
        <v>0</v>
      </c>
      <c r="T266" s="17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8" t="s">
        <v>272</v>
      </c>
      <c r="AT266" s="178" t="s">
        <v>174</v>
      </c>
      <c r="AU266" s="178" t="s">
        <v>87</v>
      </c>
      <c r="AY266" s="17" t="s">
        <v>147</v>
      </c>
      <c r="BE266" s="179">
        <f>IF(N266="základná",J266,0)</f>
        <v>0</v>
      </c>
      <c r="BF266" s="179">
        <f>IF(N266="znížená",J266,0)</f>
        <v>0</v>
      </c>
      <c r="BG266" s="179">
        <f>IF(N266="zákl. prenesená",J266,0)</f>
        <v>0</v>
      </c>
      <c r="BH266" s="179">
        <f>IF(N266="zníž. prenesená",J266,0)</f>
        <v>0</v>
      </c>
      <c r="BI266" s="179">
        <f>IF(N266="nulová",J266,0)</f>
        <v>0</v>
      </c>
      <c r="BJ266" s="17" t="s">
        <v>87</v>
      </c>
      <c r="BK266" s="179">
        <f>ROUND(I266*H266,2)</f>
        <v>0</v>
      </c>
      <c r="BL266" s="17" t="s">
        <v>219</v>
      </c>
      <c r="BM266" s="178" t="s">
        <v>432</v>
      </c>
    </row>
    <row r="267" spans="1:65" s="13" customFormat="1" x14ac:dyDescent="0.2">
      <c r="B267" s="180"/>
      <c r="D267" s="181" t="s">
        <v>160</v>
      </c>
      <c r="F267" s="183" t="s">
        <v>600</v>
      </c>
      <c r="H267" s="184">
        <v>37.380000000000003</v>
      </c>
      <c r="I267" s="185"/>
      <c r="L267" s="180"/>
      <c r="M267" s="186"/>
      <c r="N267" s="187"/>
      <c r="O267" s="187"/>
      <c r="P267" s="187"/>
      <c r="Q267" s="187"/>
      <c r="R267" s="187"/>
      <c r="S267" s="187"/>
      <c r="T267" s="188"/>
      <c r="AT267" s="182" t="s">
        <v>160</v>
      </c>
      <c r="AU267" s="182" t="s">
        <v>87</v>
      </c>
      <c r="AV267" s="13" t="s">
        <v>87</v>
      </c>
      <c r="AW267" s="13" t="s">
        <v>3</v>
      </c>
      <c r="AX267" s="13" t="s">
        <v>80</v>
      </c>
      <c r="AY267" s="182" t="s">
        <v>147</v>
      </c>
    </row>
    <row r="268" spans="1:65" s="2" customFormat="1" ht="49.15" customHeight="1" x14ac:dyDescent="0.2">
      <c r="A268" s="32"/>
      <c r="B268" s="131"/>
      <c r="C268" s="166" t="s">
        <v>443</v>
      </c>
      <c r="D268" s="166" t="s">
        <v>150</v>
      </c>
      <c r="E268" s="167" t="s">
        <v>435</v>
      </c>
      <c r="F268" s="168" t="s">
        <v>436</v>
      </c>
      <c r="G268" s="169" t="s">
        <v>158</v>
      </c>
      <c r="H268" s="170">
        <v>56.91</v>
      </c>
      <c r="I268" s="171"/>
      <c r="J268" s="172">
        <f>ROUND(I268*H268,2)</f>
        <v>0</v>
      </c>
      <c r="K268" s="173"/>
      <c r="L268" s="33"/>
      <c r="M268" s="174" t="s">
        <v>1</v>
      </c>
      <c r="N268" s="175" t="s">
        <v>38</v>
      </c>
      <c r="O268" s="61"/>
      <c r="P268" s="176">
        <f>O268*H268</f>
        <v>0</v>
      </c>
      <c r="Q268" s="176">
        <v>3.2699999999999999E-3</v>
      </c>
      <c r="R268" s="176">
        <f>Q268*H268</f>
        <v>0.18609569999999998</v>
      </c>
      <c r="S268" s="176">
        <v>0</v>
      </c>
      <c r="T268" s="177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8" t="s">
        <v>219</v>
      </c>
      <c r="AT268" s="178" t="s">
        <v>150</v>
      </c>
      <c r="AU268" s="178" t="s">
        <v>87</v>
      </c>
      <c r="AY268" s="17" t="s">
        <v>147</v>
      </c>
      <c r="BE268" s="179">
        <f>IF(N268="základná",J268,0)</f>
        <v>0</v>
      </c>
      <c r="BF268" s="179">
        <f>IF(N268="znížená",J268,0)</f>
        <v>0</v>
      </c>
      <c r="BG268" s="179">
        <f>IF(N268="zákl. prenesená",J268,0)</f>
        <v>0</v>
      </c>
      <c r="BH268" s="179">
        <f>IF(N268="zníž. prenesená",J268,0)</f>
        <v>0</v>
      </c>
      <c r="BI268" s="179">
        <f>IF(N268="nulová",J268,0)</f>
        <v>0</v>
      </c>
      <c r="BJ268" s="17" t="s">
        <v>87</v>
      </c>
      <c r="BK268" s="179">
        <f>ROUND(I268*H268,2)</f>
        <v>0</v>
      </c>
      <c r="BL268" s="17" t="s">
        <v>219</v>
      </c>
      <c r="BM268" s="178" t="s">
        <v>437</v>
      </c>
    </row>
    <row r="269" spans="1:65" s="13" customFormat="1" x14ac:dyDescent="0.2">
      <c r="B269" s="180"/>
      <c r="D269" s="181" t="s">
        <v>160</v>
      </c>
      <c r="E269" s="182" t="s">
        <v>1</v>
      </c>
      <c r="F269" s="183" t="s">
        <v>601</v>
      </c>
      <c r="H269" s="184">
        <v>56.91</v>
      </c>
      <c r="I269" s="185"/>
      <c r="L269" s="180"/>
      <c r="M269" s="186"/>
      <c r="N269" s="187"/>
      <c r="O269" s="187"/>
      <c r="P269" s="187"/>
      <c r="Q269" s="187"/>
      <c r="R269" s="187"/>
      <c r="S269" s="187"/>
      <c r="T269" s="188"/>
      <c r="AT269" s="182" t="s">
        <v>160</v>
      </c>
      <c r="AU269" s="182" t="s">
        <v>87</v>
      </c>
      <c r="AV269" s="13" t="s">
        <v>87</v>
      </c>
      <c r="AW269" s="13" t="s">
        <v>29</v>
      </c>
      <c r="AX269" s="13" t="s">
        <v>72</v>
      </c>
      <c r="AY269" s="182" t="s">
        <v>147</v>
      </c>
    </row>
    <row r="270" spans="1:65" s="14" customFormat="1" x14ac:dyDescent="0.2">
      <c r="B270" s="189"/>
      <c r="D270" s="181" t="s">
        <v>160</v>
      </c>
      <c r="E270" s="190" t="s">
        <v>85</v>
      </c>
      <c r="F270" s="191" t="s">
        <v>164</v>
      </c>
      <c r="H270" s="192">
        <v>56.91</v>
      </c>
      <c r="I270" s="193"/>
      <c r="L270" s="189"/>
      <c r="M270" s="194"/>
      <c r="N270" s="195"/>
      <c r="O270" s="195"/>
      <c r="P270" s="195"/>
      <c r="Q270" s="195"/>
      <c r="R270" s="195"/>
      <c r="S270" s="195"/>
      <c r="T270" s="196"/>
      <c r="AT270" s="190" t="s">
        <v>160</v>
      </c>
      <c r="AU270" s="190" t="s">
        <v>87</v>
      </c>
      <c r="AV270" s="14" t="s">
        <v>154</v>
      </c>
      <c r="AW270" s="14" t="s">
        <v>29</v>
      </c>
      <c r="AX270" s="14" t="s">
        <v>80</v>
      </c>
      <c r="AY270" s="190" t="s">
        <v>147</v>
      </c>
    </row>
    <row r="271" spans="1:65" s="2" customFormat="1" ht="24.2" customHeight="1" x14ac:dyDescent="0.2">
      <c r="A271" s="32"/>
      <c r="B271" s="131"/>
      <c r="C271" s="197" t="s">
        <v>449</v>
      </c>
      <c r="D271" s="197" t="s">
        <v>174</v>
      </c>
      <c r="E271" s="198" t="s">
        <v>439</v>
      </c>
      <c r="F271" s="199" t="s">
        <v>440</v>
      </c>
      <c r="G271" s="200" t="s">
        <v>158</v>
      </c>
      <c r="H271" s="201">
        <v>58.616999999999997</v>
      </c>
      <c r="I271" s="202"/>
      <c r="J271" s="203">
        <f>ROUND(I271*H271,2)</f>
        <v>0</v>
      </c>
      <c r="K271" s="204"/>
      <c r="L271" s="205"/>
      <c r="M271" s="206" t="s">
        <v>1</v>
      </c>
      <c r="N271" s="207" t="s">
        <v>38</v>
      </c>
      <c r="O271" s="61"/>
      <c r="P271" s="176">
        <f>O271*H271</f>
        <v>0</v>
      </c>
      <c r="Q271" s="176">
        <v>1.2E-2</v>
      </c>
      <c r="R271" s="176">
        <f>Q271*H271</f>
        <v>0.70340400000000003</v>
      </c>
      <c r="S271" s="176">
        <v>0</v>
      </c>
      <c r="T271" s="177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8" t="s">
        <v>272</v>
      </c>
      <c r="AT271" s="178" t="s">
        <v>174</v>
      </c>
      <c r="AU271" s="178" t="s">
        <v>87</v>
      </c>
      <c r="AY271" s="17" t="s">
        <v>147</v>
      </c>
      <c r="BE271" s="179">
        <f>IF(N271="základná",J271,0)</f>
        <v>0</v>
      </c>
      <c r="BF271" s="179">
        <f>IF(N271="znížená",J271,0)</f>
        <v>0</v>
      </c>
      <c r="BG271" s="179">
        <f>IF(N271="zákl. prenesená",J271,0)</f>
        <v>0</v>
      </c>
      <c r="BH271" s="179">
        <f>IF(N271="zníž. prenesená",J271,0)</f>
        <v>0</v>
      </c>
      <c r="BI271" s="179">
        <f>IF(N271="nulová",J271,0)</f>
        <v>0</v>
      </c>
      <c r="BJ271" s="17" t="s">
        <v>87</v>
      </c>
      <c r="BK271" s="179">
        <f>ROUND(I271*H271,2)</f>
        <v>0</v>
      </c>
      <c r="BL271" s="17" t="s">
        <v>219</v>
      </c>
      <c r="BM271" s="178" t="s">
        <v>441</v>
      </c>
    </row>
    <row r="272" spans="1:65" s="13" customFormat="1" x14ac:dyDescent="0.2">
      <c r="B272" s="180"/>
      <c r="D272" s="181" t="s">
        <v>160</v>
      </c>
      <c r="F272" s="183" t="s">
        <v>602</v>
      </c>
      <c r="H272" s="184">
        <v>58.616999999999997</v>
      </c>
      <c r="I272" s="185"/>
      <c r="L272" s="180"/>
      <c r="M272" s="186"/>
      <c r="N272" s="187"/>
      <c r="O272" s="187"/>
      <c r="P272" s="187"/>
      <c r="Q272" s="187"/>
      <c r="R272" s="187"/>
      <c r="S272" s="187"/>
      <c r="T272" s="188"/>
      <c r="AT272" s="182" t="s">
        <v>160</v>
      </c>
      <c r="AU272" s="182" t="s">
        <v>87</v>
      </c>
      <c r="AV272" s="13" t="s">
        <v>87</v>
      </c>
      <c r="AW272" s="13" t="s">
        <v>3</v>
      </c>
      <c r="AX272" s="13" t="s">
        <v>80</v>
      </c>
      <c r="AY272" s="182" t="s">
        <v>147</v>
      </c>
    </row>
    <row r="273" spans="1:65" s="2" customFormat="1" ht="24.2" customHeight="1" x14ac:dyDescent="0.2">
      <c r="A273" s="32"/>
      <c r="B273" s="131"/>
      <c r="C273" s="166" t="s">
        <v>453</v>
      </c>
      <c r="D273" s="166" t="s">
        <v>150</v>
      </c>
      <c r="E273" s="167" t="s">
        <v>444</v>
      </c>
      <c r="F273" s="168" t="s">
        <v>445</v>
      </c>
      <c r="G273" s="169" t="s">
        <v>278</v>
      </c>
      <c r="H273" s="208"/>
      <c r="I273" s="171"/>
      <c r="J273" s="172">
        <f>ROUND(I273*H273,2)</f>
        <v>0</v>
      </c>
      <c r="K273" s="173"/>
      <c r="L273" s="33"/>
      <c r="M273" s="174" t="s">
        <v>1</v>
      </c>
      <c r="N273" s="175" t="s">
        <v>38</v>
      </c>
      <c r="O273" s="61"/>
      <c r="P273" s="176">
        <f>O273*H273</f>
        <v>0</v>
      </c>
      <c r="Q273" s="176">
        <v>0</v>
      </c>
      <c r="R273" s="176">
        <f>Q273*H273</f>
        <v>0</v>
      </c>
      <c r="S273" s="176">
        <v>0</v>
      </c>
      <c r="T273" s="17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8" t="s">
        <v>219</v>
      </c>
      <c r="AT273" s="178" t="s">
        <v>150</v>
      </c>
      <c r="AU273" s="178" t="s">
        <v>87</v>
      </c>
      <c r="AY273" s="17" t="s">
        <v>147</v>
      </c>
      <c r="BE273" s="179">
        <f>IF(N273="základná",J273,0)</f>
        <v>0</v>
      </c>
      <c r="BF273" s="179">
        <f>IF(N273="znížená",J273,0)</f>
        <v>0</v>
      </c>
      <c r="BG273" s="179">
        <f>IF(N273="zákl. prenesená",J273,0)</f>
        <v>0</v>
      </c>
      <c r="BH273" s="179">
        <f>IF(N273="zníž. prenesená",J273,0)</f>
        <v>0</v>
      </c>
      <c r="BI273" s="179">
        <f>IF(N273="nulová",J273,0)</f>
        <v>0</v>
      </c>
      <c r="BJ273" s="17" t="s">
        <v>87</v>
      </c>
      <c r="BK273" s="179">
        <f>ROUND(I273*H273,2)</f>
        <v>0</v>
      </c>
      <c r="BL273" s="17" t="s">
        <v>219</v>
      </c>
      <c r="BM273" s="178" t="s">
        <v>446</v>
      </c>
    </row>
    <row r="274" spans="1:65" s="12" customFormat="1" ht="22.9" customHeight="1" x14ac:dyDescent="0.2">
      <c r="B274" s="153"/>
      <c r="D274" s="154" t="s">
        <v>71</v>
      </c>
      <c r="E274" s="164" t="s">
        <v>603</v>
      </c>
      <c r="F274" s="164" t="s">
        <v>604</v>
      </c>
      <c r="I274" s="156"/>
      <c r="J274" s="165">
        <f>BK274</f>
        <v>0</v>
      </c>
      <c r="L274" s="153"/>
      <c r="M274" s="158"/>
      <c r="N274" s="159"/>
      <c r="O274" s="159"/>
      <c r="P274" s="160">
        <f>SUM(P275:P282)</f>
        <v>0</v>
      </c>
      <c r="Q274" s="159"/>
      <c r="R274" s="160">
        <f>SUM(R275:R282)</f>
        <v>0</v>
      </c>
      <c r="S274" s="159"/>
      <c r="T274" s="161">
        <f>SUM(T275:T282)</f>
        <v>0.14942</v>
      </c>
      <c r="AR274" s="154" t="s">
        <v>87</v>
      </c>
      <c r="AT274" s="162" t="s">
        <v>71</v>
      </c>
      <c r="AU274" s="162" t="s">
        <v>80</v>
      </c>
      <c r="AY274" s="154" t="s">
        <v>147</v>
      </c>
      <c r="BK274" s="163">
        <f>SUM(BK275:BK282)</f>
        <v>0</v>
      </c>
    </row>
    <row r="275" spans="1:65" s="2" customFormat="1" ht="16.5" customHeight="1" x14ac:dyDescent="0.2">
      <c r="A275" s="32"/>
      <c r="B275" s="131"/>
      <c r="C275" s="166" t="s">
        <v>458</v>
      </c>
      <c r="D275" s="166" t="s">
        <v>150</v>
      </c>
      <c r="E275" s="167" t="s">
        <v>605</v>
      </c>
      <c r="F275" s="168" t="s">
        <v>606</v>
      </c>
      <c r="G275" s="169" t="s">
        <v>208</v>
      </c>
      <c r="H275" s="170">
        <v>35.6</v>
      </c>
      <c r="I275" s="171"/>
      <c r="J275" s="172">
        <f>ROUND(I275*H275,2)</f>
        <v>0</v>
      </c>
      <c r="K275" s="173"/>
      <c r="L275" s="33"/>
      <c r="M275" s="174" t="s">
        <v>1</v>
      </c>
      <c r="N275" s="175" t="s">
        <v>38</v>
      </c>
      <c r="O275" s="61"/>
      <c r="P275" s="176">
        <f>O275*H275</f>
        <v>0</v>
      </c>
      <c r="Q275" s="176">
        <v>0</v>
      </c>
      <c r="R275" s="176">
        <f>Q275*H275</f>
        <v>0</v>
      </c>
      <c r="S275" s="176">
        <v>1E-3</v>
      </c>
      <c r="T275" s="177">
        <f>S275*H275</f>
        <v>3.56E-2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8" t="s">
        <v>219</v>
      </c>
      <c r="AT275" s="178" t="s">
        <v>150</v>
      </c>
      <c r="AU275" s="178" t="s">
        <v>87</v>
      </c>
      <c r="AY275" s="17" t="s">
        <v>147</v>
      </c>
      <c r="BE275" s="179">
        <f>IF(N275="základná",J275,0)</f>
        <v>0</v>
      </c>
      <c r="BF275" s="179">
        <f>IF(N275="znížená",J275,0)</f>
        <v>0</v>
      </c>
      <c r="BG275" s="179">
        <f>IF(N275="zákl. prenesená",J275,0)</f>
        <v>0</v>
      </c>
      <c r="BH275" s="179">
        <f>IF(N275="zníž. prenesená",J275,0)</f>
        <v>0</v>
      </c>
      <c r="BI275" s="179">
        <f>IF(N275="nulová",J275,0)</f>
        <v>0</v>
      </c>
      <c r="BJ275" s="17" t="s">
        <v>87</v>
      </c>
      <c r="BK275" s="179">
        <f>ROUND(I275*H275,2)</f>
        <v>0</v>
      </c>
      <c r="BL275" s="17" t="s">
        <v>219</v>
      </c>
      <c r="BM275" s="178" t="s">
        <v>607</v>
      </c>
    </row>
    <row r="276" spans="1:65" s="13" customFormat="1" x14ac:dyDescent="0.2">
      <c r="B276" s="180"/>
      <c r="D276" s="181" t="s">
        <v>160</v>
      </c>
      <c r="E276" s="182" t="s">
        <v>1</v>
      </c>
      <c r="F276" s="183" t="s">
        <v>608</v>
      </c>
      <c r="H276" s="184">
        <v>35.6</v>
      </c>
      <c r="I276" s="185"/>
      <c r="L276" s="180"/>
      <c r="M276" s="186"/>
      <c r="N276" s="187"/>
      <c r="O276" s="187"/>
      <c r="P276" s="187"/>
      <c r="Q276" s="187"/>
      <c r="R276" s="187"/>
      <c r="S276" s="187"/>
      <c r="T276" s="188"/>
      <c r="AT276" s="182" t="s">
        <v>160</v>
      </c>
      <c r="AU276" s="182" t="s">
        <v>87</v>
      </c>
      <c r="AV276" s="13" t="s">
        <v>87</v>
      </c>
      <c r="AW276" s="13" t="s">
        <v>29</v>
      </c>
      <c r="AX276" s="13" t="s">
        <v>72</v>
      </c>
      <c r="AY276" s="182" t="s">
        <v>147</v>
      </c>
    </row>
    <row r="277" spans="1:65" s="14" customFormat="1" x14ac:dyDescent="0.2">
      <c r="B277" s="189"/>
      <c r="D277" s="181" t="s">
        <v>160</v>
      </c>
      <c r="E277" s="190" t="s">
        <v>609</v>
      </c>
      <c r="F277" s="191" t="s">
        <v>164</v>
      </c>
      <c r="H277" s="192">
        <v>35.6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160</v>
      </c>
      <c r="AU277" s="190" t="s">
        <v>87</v>
      </c>
      <c r="AV277" s="14" t="s">
        <v>154</v>
      </c>
      <c r="AW277" s="14" t="s">
        <v>29</v>
      </c>
      <c r="AX277" s="14" t="s">
        <v>80</v>
      </c>
      <c r="AY277" s="190" t="s">
        <v>147</v>
      </c>
    </row>
    <row r="278" spans="1:65" s="2" customFormat="1" ht="24.2" customHeight="1" x14ac:dyDescent="0.2">
      <c r="A278" s="32"/>
      <c r="B278" s="131"/>
      <c r="C278" s="166" t="s">
        <v>462</v>
      </c>
      <c r="D278" s="166" t="s">
        <v>150</v>
      </c>
      <c r="E278" s="167" t="s">
        <v>610</v>
      </c>
      <c r="F278" s="168" t="s">
        <v>611</v>
      </c>
      <c r="G278" s="169" t="s">
        <v>158</v>
      </c>
      <c r="H278" s="170">
        <v>56.91</v>
      </c>
      <c r="I278" s="171"/>
      <c r="J278" s="172">
        <f>ROUND(I278*H278,2)</f>
        <v>0</v>
      </c>
      <c r="K278" s="173"/>
      <c r="L278" s="33"/>
      <c r="M278" s="174" t="s">
        <v>1</v>
      </c>
      <c r="N278" s="175" t="s">
        <v>38</v>
      </c>
      <c r="O278" s="61"/>
      <c r="P278" s="176">
        <f>O278*H278</f>
        <v>0</v>
      </c>
      <c r="Q278" s="176">
        <v>0</v>
      </c>
      <c r="R278" s="176">
        <f>Q278*H278</f>
        <v>0</v>
      </c>
      <c r="S278" s="176">
        <v>1E-3</v>
      </c>
      <c r="T278" s="177">
        <f>S278*H278</f>
        <v>5.6909999999999995E-2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8" t="s">
        <v>219</v>
      </c>
      <c r="AT278" s="178" t="s">
        <v>150</v>
      </c>
      <c r="AU278" s="178" t="s">
        <v>87</v>
      </c>
      <c r="AY278" s="17" t="s">
        <v>147</v>
      </c>
      <c r="BE278" s="179">
        <f>IF(N278="základná",J278,0)</f>
        <v>0</v>
      </c>
      <c r="BF278" s="179">
        <f>IF(N278="znížená",J278,0)</f>
        <v>0</v>
      </c>
      <c r="BG278" s="179">
        <f>IF(N278="zákl. prenesená",J278,0)</f>
        <v>0</v>
      </c>
      <c r="BH278" s="179">
        <f>IF(N278="zníž. prenesená",J278,0)</f>
        <v>0</v>
      </c>
      <c r="BI278" s="179">
        <f>IF(N278="nulová",J278,0)</f>
        <v>0</v>
      </c>
      <c r="BJ278" s="17" t="s">
        <v>87</v>
      </c>
      <c r="BK278" s="179">
        <f>ROUND(I278*H278,2)</f>
        <v>0</v>
      </c>
      <c r="BL278" s="17" t="s">
        <v>219</v>
      </c>
      <c r="BM278" s="178" t="s">
        <v>612</v>
      </c>
    </row>
    <row r="279" spans="1:65" s="13" customFormat="1" x14ac:dyDescent="0.2">
      <c r="B279" s="180"/>
      <c r="D279" s="181" t="s">
        <v>160</v>
      </c>
      <c r="E279" s="182" t="s">
        <v>1</v>
      </c>
      <c r="F279" s="183" t="s">
        <v>85</v>
      </c>
      <c r="H279" s="184">
        <v>56.91</v>
      </c>
      <c r="I279" s="185"/>
      <c r="L279" s="180"/>
      <c r="M279" s="186"/>
      <c r="N279" s="187"/>
      <c r="O279" s="187"/>
      <c r="P279" s="187"/>
      <c r="Q279" s="187"/>
      <c r="R279" s="187"/>
      <c r="S279" s="187"/>
      <c r="T279" s="188"/>
      <c r="AT279" s="182" t="s">
        <v>160</v>
      </c>
      <c r="AU279" s="182" t="s">
        <v>87</v>
      </c>
      <c r="AV279" s="13" t="s">
        <v>87</v>
      </c>
      <c r="AW279" s="13" t="s">
        <v>29</v>
      </c>
      <c r="AX279" s="13" t="s">
        <v>80</v>
      </c>
      <c r="AY279" s="182" t="s">
        <v>147</v>
      </c>
    </row>
    <row r="280" spans="1:65" s="2" customFormat="1" ht="24.2" customHeight="1" x14ac:dyDescent="0.2">
      <c r="A280" s="32"/>
      <c r="B280" s="131"/>
      <c r="C280" s="166" t="s">
        <v>466</v>
      </c>
      <c r="D280" s="166" t="s">
        <v>150</v>
      </c>
      <c r="E280" s="167" t="s">
        <v>613</v>
      </c>
      <c r="F280" s="168" t="s">
        <v>614</v>
      </c>
      <c r="G280" s="169" t="s">
        <v>158</v>
      </c>
      <c r="H280" s="170">
        <v>56.91</v>
      </c>
      <c r="I280" s="171"/>
      <c r="J280" s="172">
        <f>ROUND(I280*H280,2)</f>
        <v>0</v>
      </c>
      <c r="K280" s="173"/>
      <c r="L280" s="33"/>
      <c r="M280" s="174" t="s">
        <v>1</v>
      </c>
      <c r="N280" s="175" t="s">
        <v>38</v>
      </c>
      <c r="O280" s="61"/>
      <c r="P280" s="176">
        <f>O280*H280</f>
        <v>0</v>
      </c>
      <c r="Q280" s="176">
        <v>0</v>
      </c>
      <c r="R280" s="176">
        <f>Q280*H280</f>
        <v>0</v>
      </c>
      <c r="S280" s="176">
        <v>1E-3</v>
      </c>
      <c r="T280" s="177">
        <f>S280*H280</f>
        <v>5.6909999999999995E-2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8" t="s">
        <v>219</v>
      </c>
      <c r="AT280" s="178" t="s">
        <v>150</v>
      </c>
      <c r="AU280" s="178" t="s">
        <v>87</v>
      </c>
      <c r="AY280" s="17" t="s">
        <v>147</v>
      </c>
      <c r="BE280" s="179">
        <f>IF(N280="základná",J280,0)</f>
        <v>0</v>
      </c>
      <c r="BF280" s="179">
        <f>IF(N280="znížená",J280,0)</f>
        <v>0</v>
      </c>
      <c r="BG280" s="179">
        <f>IF(N280="zákl. prenesená",J280,0)</f>
        <v>0</v>
      </c>
      <c r="BH280" s="179">
        <f>IF(N280="zníž. prenesená",J280,0)</f>
        <v>0</v>
      </c>
      <c r="BI280" s="179">
        <f>IF(N280="nulová",J280,0)</f>
        <v>0</v>
      </c>
      <c r="BJ280" s="17" t="s">
        <v>87</v>
      </c>
      <c r="BK280" s="179">
        <f>ROUND(I280*H280,2)</f>
        <v>0</v>
      </c>
      <c r="BL280" s="17" t="s">
        <v>219</v>
      </c>
      <c r="BM280" s="178" t="s">
        <v>615</v>
      </c>
    </row>
    <row r="281" spans="1:65" s="13" customFormat="1" x14ac:dyDescent="0.2">
      <c r="B281" s="180"/>
      <c r="D281" s="181" t="s">
        <v>160</v>
      </c>
      <c r="E281" s="182" t="s">
        <v>1</v>
      </c>
      <c r="F281" s="183" t="s">
        <v>85</v>
      </c>
      <c r="H281" s="184">
        <v>56.91</v>
      </c>
      <c r="I281" s="185"/>
      <c r="L281" s="180"/>
      <c r="M281" s="186"/>
      <c r="N281" s="187"/>
      <c r="O281" s="187"/>
      <c r="P281" s="187"/>
      <c r="Q281" s="187"/>
      <c r="R281" s="187"/>
      <c r="S281" s="187"/>
      <c r="T281" s="188"/>
      <c r="AT281" s="182" t="s">
        <v>160</v>
      </c>
      <c r="AU281" s="182" t="s">
        <v>87</v>
      </c>
      <c r="AV281" s="13" t="s">
        <v>87</v>
      </c>
      <c r="AW281" s="13" t="s">
        <v>29</v>
      </c>
      <c r="AX281" s="13" t="s">
        <v>80</v>
      </c>
      <c r="AY281" s="182" t="s">
        <v>147</v>
      </c>
    </row>
    <row r="282" spans="1:65" s="2" customFormat="1" ht="24.2" customHeight="1" x14ac:dyDescent="0.2">
      <c r="A282" s="32"/>
      <c r="B282" s="131"/>
      <c r="C282" s="166" t="s">
        <v>470</v>
      </c>
      <c r="D282" s="166" t="s">
        <v>150</v>
      </c>
      <c r="E282" s="167" t="s">
        <v>616</v>
      </c>
      <c r="F282" s="168" t="s">
        <v>617</v>
      </c>
      <c r="G282" s="169" t="s">
        <v>278</v>
      </c>
      <c r="H282" s="208"/>
      <c r="I282" s="171"/>
      <c r="J282" s="172">
        <f>ROUND(I282*H282,2)</f>
        <v>0</v>
      </c>
      <c r="K282" s="173"/>
      <c r="L282" s="33"/>
      <c r="M282" s="174" t="s">
        <v>1</v>
      </c>
      <c r="N282" s="175" t="s">
        <v>38</v>
      </c>
      <c r="O282" s="61"/>
      <c r="P282" s="176">
        <f>O282*H282</f>
        <v>0</v>
      </c>
      <c r="Q282" s="176">
        <v>0</v>
      </c>
      <c r="R282" s="176">
        <f>Q282*H282</f>
        <v>0</v>
      </c>
      <c r="S282" s="176">
        <v>0</v>
      </c>
      <c r="T282" s="177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8" t="s">
        <v>219</v>
      </c>
      <c r="AT282" s="178" t="s">
        <v>150</v>
      </c>
      <c r="AU282" s="178" t="s">
        <v>87</v>
      </c>
      <c r="AY282" s="17" t="s">
        <v>147</v>
      </c>
      <c r="BE282" s="179">
        <f>IF(N282="základná",J282,0)</f>
        <v>0</v>
      </c>
      <c r="BF282" s="179">
        <f>IF(N282="znížená",J282,0)</f>
        <v>0</v>
      </c>
      <c r="BG282" s="179">
        <f>IF(N282="zákl. prenesená",J282,0)</f>
        <v>0</v>
      </c>
      <c r="BH282" s="179">
        <f>IF(N282="zníž. prenesená",J282,0)</f>
        <v>0</v>
      </c>
      <c r="BI282" s="179">
        <f>IF(N282="nulová",J282,0)</f>
        <v>0</v>
      </c>
      <c r="BJ282" s="17" t="s">
        <v>87</v>
      </c>
      <c r="BK282" s="179">
        <f>ROUND(I282*H282,2)</f>
        <v>0</v>
      </c>
      <c r="BL282" s="17" t="s">
        <v>219</v>
      </c>
      <c r="BM282" s="178" t="s">
        <v>618</v>
      </c>
    </row>
    <row r="283" spans="1:65" s="12" customFormat="1" ht="22.9" customHeight="1" x14ac:dyDescent="0.2">
      <c r="B283" s="153"/>
      <c r="D283" s="154" t="s">
        <v>71</v>
      </c>
      <c r="E283" s="164" t="s">
        <v>619</v>
      </c>
      <c r="F283" s="164" t="s">
        <v>620</v>
      </c>
      <c r="I283" s="156"/>
      <c r="J283" s="165">
        <f>BK283</f>
        <v>0</v>
      </c>
      <c r="L283" s="153"/>
      <c r="M283" s="158"/>
      <c r="N283" s="159"/>
      <c r="O283" s="159"/>
      <c r="P283" s="160">
        <f>SUM(P284:P290)</f>
        <v>0</v>
      </c>
      <c r="Q283" s="159"/>
      <c r="R283" s="160">
        <f>SUM(R284:R290)</f>
        <v>4.1103000000000001E-2</v>
      </c>
      <c r="S283" s="159"/>
      <c r="T283" s="161">
        <f>SUM(T284:T290)</f>
        <v>0</v>
      </c>
      <c r="AR283" s="154" t="s">
        <v>87</v>
      </c>
      <c r="AT283" s="162" t="s">
        <v>71</v>
      </c>
      <c r="AU283" s="162" t="s">
        <v>80</v>
      </c>
      <c r="AY283" s="154" t="s">
        <v>147</v>
      </c>
      <c r="BK283" s="163">
        <f>SUM(BK284:BK290)</f>
        <v>0</v>
      </c>
    </row>
    <row r="284" spans="1:65" s="2" customFormat="1" ht="24.2" customHeight="1" x14ac:dyDescent="0.2">
      <c r="A284" s="32"/>
      <c r="B284" s="131"/>
      <c r="C284" s="166" t="s">
        <v>475</v>
      </c>
      <c r="D284" s="166" t="s">
        <v>150</v>
      </c>
      <c r="E284" s="167" t="s">
        <v>621</v>
      </c>
      <c r="F284" s="168" t="s">
        <v>622</v>
      </c>
      <c r="G284" s="169" t="s">
        <v>158</v>
      </c>
      <c r="H284" s="170">
        <v>2.7</v>
      </c>
      <c r="I284" s="171"/>
      <c r="J284" s="172">
        <f>ROUND(I284*H284,2)</f>
        <v>0</v>
      </c>
      <c r="K284" s="173"/>
      <c r="L284" s="33"/>
      <c r="M284" s="174" t="s">
        <v>1</v>
      </c>
      <c r="N284" s="175" t="s">
        <v>38</v>
      </c>
      <c r="O284" s="61"/>
      <c r="P284" s="176">
        <f>O284*H284</f>
        <v>0</v>
      </c>
      <c r="Q284" s="176">
        <v>1E-3</v>
      </c>
      <c r="R284" s="176">
        <f>Q284*H284</f>
        <v>2.7000000000000001E-3</v>
      </c>
      <c r="S284" s="176">
        <v>0</v>
      </c>
      <c r="T284" s="177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8" t="s">
        <v>219</v>
      </c>
      <c r="AT284" s="178" t="s">
        <v>150</v>
      </c>
      <c r="AU284" s="178" t="s">
        <v>87</v>
      </c>
      <c r="AY284" s="17" t="s">
        <v>147</v>
      </c>
      <c r="BE284" s="179">
        <f>IF(N284="základná",J284,0)</f>
        <v>0</v>
      </c>
      <c r="BF284" s="179">
        <f>IF(N284="znížená",J284,0)</f>
        <v>0</v>
      </c>
      <c r="BG284" s="179">
        <f>IF(N284="zákl. prenesená",J284,0)</f>
        <v>0</v>
      </c>
      <c r="BH284" s="179">
        <f>IF(N284="zníž. prenesená",J284,0)</f>
        <v>0</v>
      </c>
      <c r="BI284" s="179">
        <f>IF(N284="nulová",J284,0)</f>
        <v>0</v>
      </c>
      <c r="BJ284" s="17" t="s">
        <v>87</v>
      </c>
      <c r="BK284" s="179">
        <f>ROUND(I284*H284,2)</f>
        <v>0</v>
      </c>
      <c r="BL284" s="17" t="s">
        <v>219</v>
      </c>
      <c r="BM284" s="178" t="s">
        <v>623</v>
      </c>
    </row>
    <row r="285" spans="1:65" s="13" customFormat="1" x14ac:dyDescent="0.2">
      <c r="B285" s="180"/>
      <c r="D285" s="181" t="s">
        <v>160</v>
      </c>
      <c r="E285" s="182" t="s">
        <v>1</v>
      </c>
      <c r="F285" s="183" t="s">
        <v>624</v>
      </c>
      <c r="H285" s="184">
        <v>2.7</v>
      </c>
      <c r="I285" s="185"/>
      <c r="L285" s="180"/>
      <c r="M285" s="186"/>
      <c r="N285" s="187"/>
      <c r="O285" s="187"/>
      <c r="P285" s="187"/>
      <c r="Q285" s="187"/>
      <c r="R285" s="187"/>
      <c r="S285" s="187"/>
      <c r="T285" s="188"/>
      <c r="AT285" s="182" t="s">
        <v>160</v>
      </c>
      <c r="AU285" s="182" t="s">
        <v>87</v>
      </c>
      <c r="AV285" s="13" t="s">
        <v>87</v>
      </c>
      <c r="AW285" s="13" t="s">
        <v>29</v>
      </c>
      <c r="AX285" s="13" t="s">
        <v>80</v>
      </c>
      <c r="AY285" s="182" t="s">
        <v>147</v>
      </c>
    </row>
    <row r="286" spans="1:65" s="2" customFormat="1" ht="33" customHeight="1" x14ac:dyDescent="0.2">
      <c r="A286" s="32"/>
      <c r="B286" s="131"/>
      <c r="C286" s="166" t="s">
        <v>479</v>
      </c>
      <c r="D286" s="166" t="s">
        <v>150</v>
      </c>
      <c r="E286" s="167" t="s">
        <v>625</v>
      </c>
      <c r="F286" s="168" t="s">
        <v>626</v>
      </c>
      <c r="G286" s="169" t="s">
        <v>158</v>
      </c>
      <c r="H286" s="170">
        <v>45.18</v>
      </c>
      <c r="I286" s="171"/>
      <c r="J286" s="172">
        <f>ROUND(I286*H286,2)</f>
        <v>0</v>
      </c>
      <c r="K286" s="173"/>
      <c r="L286" s="33"/>
      <c r="M286" s="174" t="s">
        <v>1</v>
      </c>
      <c r="N286" s="175" t="s">
        <v>38</v>
      </c>
      <c r="O286" s="61"/>
      <c r="P286" s="176">
        <f>O286*H286</f>
        <v>0</v>
      </c>
      <c r="Q286" s="176">
        <v>8.4999999999999995E-4</v>
      </c>
      <c r="R286" s="176">
        <f>Q286*H286</f>
        <v>3.8403E-2</v>
      </c>
      <c r="S286" s="176">
        <v>0</v>
      </c>
      <c r="T286" s="17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8" t="s">
        <v>219</v>
      </c>
      <c r="AT286" s="178" t="s">
        <v>150</v>
      </c>
      <c r="AU286" s="178" t="s">
        <v>87</v>
      </c>
      <c r="AY286" s="17" t="s">
        <v>147</v>
      </c>
      <c r="BE286" s="179">
        <f>IF(N286="základná",J286,0)</f>
        <v>0</v>
      </c>
      <c r="BF286" s="179">
        <f>IF(N286="znížená",J286,0)</f>
        <v>0</v>
      </c>
      <c r="BG286" s="179">
        <f>IF(N286="zákl. prenesená",J286,0)</f>
        <v>0</v>
      </c>
      <c r="BH286" s="179">
        <f>IF(N286="zníž. prenesená",J286,0)</f>
        <v>0</v>
      </c>
      <c r="BI286" s="179">
        <f>IF(N286="nulová",J286,0)</f>
        <v>0</v>
      </c>
      <c r="BJ286" s="17" t="s">
        <v>87</v>
      </c>
      <c r="BK286" s="179">
        <f>ROUND(I286*H286,2)</f>
        <v>0</v>
      </c>
      <c r="BL286" s="17" t="s">
        <v>219</v>
      </c>
      <c r="BM286" s="178" t="s">
        <v>627</v>
      </c>
    </row>
    <row r="287" spans="1:65" s="13" customFormat="1" x14ac:dyDescent="0.2">
      <c r="B287" s="180"/>
      <c r="D287" s="181" t="s">
        <v>160</v>
      </c>
      <c r="E287" s="182" t="s">
        <v>1</v>
      </c>
      <c r="F287" s="183" t="s">
        <v>628</v>
      </c>
      <c r="H287" s="184">
        <v>53.4</v>
      </c>
      <c r="I287" s="185"/>
      <c r="L287" s="180"/>
      <c r="M287" s="186"/>
      <c r="N287" s="187"/>
      <c r="O287" s="187"/>
      <c r="P287" s="187"/>
      <c r="Q287" s="187"/>
      <c r="R287" s="187"/>
      <c r="S287" s="187"/>
      <c r="T287" s="188"/>
      <c r="AT287" s="182" t="s">
        <v>160</v>
      </c>
      <c r="AU287" s="182" t="s">
        <v>87</v>
      </c>
      <c r="AV287" s="13" t="s">
        <v>87</v>
      </c>
      <c r="AW287" s="13" t="s">
        <v>29</v>
      </c>
      <c r="AX287" s="13" t="s">
        <v>72</v>
      </c>
      <c r="AY287" s="182" t="s">
        <v>147</v>
      </c>
    </row>
    <row r="288" spans="1:65" s="13" customFormat="1" x14ac:dyDescent="0.2">
      <c r="B288" s="180"/>
      <c r="D288" s="181" t="s">
        <v>160</v>
      </c>
      <c r="E288" s="182" t="s">
        <v>1</v>
      </c>
      <c r="F288" s="183" t="s">
        <v>629</v>
      </c>
      <c r="H288" s="184">
        <v>-5.52</v>
      </c>
      <c r="I288" s="185"/>
      <c r="L288" s="180"/>
      <c r="M288" s="186"/>
      <c r="N288" s="187"/>
      <c r="O288" s="187"/>
      <c r="P288" s="187"/>
      <c r="Q288" s="187"/>
      <c r="R288" s="187"/>
      <c r="S288" s="187"/>
      <c r="T288" s="188"/>
      <c r="AT288" s="182" t="s">
        <v>160</v>
      </c>
      <c r="AU288" s="182" t="s">
        <v>87</v>
      </c>
      <c r="AV288" s="13" t="s">
        <v>87</v>
      </c>
      <c r="AW288" s="13" t="s">
        <v>29</v>
      </c>
      <c r="AX288" s="13" t="s">
        <v>72</v>
      </c>
      <c r="AY288" s="182" t="s">
        <v>147</v>
      </c>
    </row>
    <row r="289" spans="1:65" s="13" customFormat="1" x14ac:dyDescent="0.2">
      <c r="B289" s="180"/>
      <c r="D289" s="181" t="s">
        <v>160</v>
      </c>
      <c r="E289" s="182" t="s">
        <v>1</v>
      </c>
      <c r="F289" s="183" t="s">
        <v>630</v>
      </c>
      <c r="H289" s="184">
        <v>-2.7</v>
      </c>
      <c r="I289" s="185"/>
      <c r="L289" s="180"/>
      <c r="M289" s="186"/>
      <c r="N289" s="187"/>
      <c r="O289" s="187"/>
      <c r="P289" s="187"/>
      <c r="Q289" s="187"/>
      <c r="R289" s="187"/>
      <c r="S289" s="187"/>
      <c r="T289" s="188"/>
      <c r="AT289" s="182" t="s">
        <v>160</v>
      </c>
      <c r="AU289" s="182" t="s">
        <v>87</v>
      </c>
      <c r="AV289" s="13" t="s">
        <v>87</v>
      </c>
      <c r="AW289" s="13" t="s">
        <v>29</v>
      </c>
      <c r="AX289" s="13" t="s">
        <v>72</v>
      </c>
      <c r="AY289" s="182" t="s">
        <v>147</v>
      </c>
    </row>
    <row r="290" spans="1:65" s="14" customFormat="1" x14ac:dyDescent="0.2">
      <c r="B290" s="189"/>
      <c r="D290" s="181" t="s">
        <v>160</v>
      </c>
      <c r="E290" s="190" t="s">
        <v>1</v>
      </c>
      <c r="F290" s="191" t="s">
        <v>164</v>
      </c>
      <c r="H290" s="192">
        <v>45.179999999999993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160</v>
      </c>
      <c r="AU290" s="190" t="s">
        <v>87</v>
      </c>
      <c r="AV290" s="14" t="s">
        <v>154</v>
      </c>
      <c r="AW290" s="14" t="s">
        <v>29</v>
      </c>
      <c r="AX290" s="14" t="s">
        <v>80</v>
      </c>
      <c r="AY290" s="190" t="s">
        <v>147</v>
      </c>
    </row>
    <row r="291" spans="1:65" s="12" customFormat="1" ht="22.9" customHeight="1" x14ac:dyDescent="0.2">
      <c r="B291" s="153"/>
      <c r="D291" s="154" t="s">
        <v>71</v>
      </c>
      <c r="E291" s="164" t="s">
        <v>447</v>
      </c>
      <c r="F291" s="164" t="s">
        <v>448</v>
      </c>
      <c r="I291" s="156"/>
      <c r="J291" s="165">
        <f>BK291</f>
        <v>0</v>
      </c>
      <c r="L291" s="153"/>
      <c r="M291" s="158"/>
      <c r="N291" s="159"/>
      <c r="O291" s="159"/>
      <c r="P291" s="160">
        <f>SUM(P292:P308)</f>
        <v>0</v>
      </c>
      <c r="Q291" s="159"/>
      <c r="R291" s="160">
        <f>SUM(R292:R308)</f>
        <v>5.85117E-2</v>
      </c>
      <c r="S291" s="159"/>
      <c r="T291" s="161">
        <f>SUM(T292:T308)</f>
        <v>0</v>
      </c>
      <c r="AR291" s="154" t="s">
        <v>87</v>
      </c>
      <c r="AT291" s="162" t="s">
        <v>71</v>
      </c>
      <c r="AU291" s="162" t="s">
        <v>80</v>
      </c>
      <c r="AY291" s="154" t="s">
        <v>147</v>
      </c>
      <c r="BK291" s="163">
        <f>SUM(BK292:BK308)</f>
        <v>0</v>
      </c>
    </row>
    <row r="292" spans="1:65" s="2" customFormat="1" ht="21.75" customHeight="1" x14ac:dyDescent="0.2">
      <c r="A292" s="32"/>
      <c r="B292" s="131"/>
      <c r="C292" s="166" t="s">
        <v>487</v>
      </c>
      <c r="D292" s="166" t="s">
        <v>150</v>
      </c>
      <c r="E292" s="167" t="s">
        <v>450</v>
      </c>
      <c r="F292" s="168" t="s">
        <v>451</v>
      </c>
      <c r="G292" s="169" t="s">
        <v>153</v>
      </c>
      <c r="H292" s="170">
        <v>6</v>
      </c>
      <c r="I292" s="171"/>
      <c r="J292" s="172">
        <f>ROUND(I292*H292,2)</f>
        <v>0</v>
      </c>
      <c r="K292" s="173"/>
      <c r="L292" s="33"/>
      <c r="M292" s="174" t="s">
        <v>1</v>
      </c>
      <c r="N292" s="175" t="s">
        <v>38</v>
      </c>
      <c r="O292" s="61"/>
      <c r="P292" s="176">
        <f>O292*H292</f>
        <v>0</v>
      </c>
      <c r="Q292" s="176">
        <v>0</v>
      </c>
      <c r="R292" s="176">
        <f>Q292*H292</f>
        <v>0</v>
      </c>
      <c r="S292" s="176">
        <v>0</v>
      </c>
      <c r="T292" s="177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8" t="s">
        <v>219</v>
      </c>
      <c r="AT292" s="178" t="s">
        <v>150</v>
      </c>
      <c r="AU292" s="178" t="s">
        <v>87</v>
      </c>
      <c r="AY292" s="17" t="s">
        <v>147</v>
      </c>
      <c r="BE292" s="179">
        <f>IF(N292="základná",J292,0)</f>
        <v>0</v>
      </c>
      <c r="BF292" s="179">
        <f>IF(N292="znížená",J292,0)</f>
        <v>0</v>
      </c>
      <c r="BG292" s="179">
        <f>IF(N292="zákl. prenesená",J292,0)</f>
        <v>0</v>
      </c>
      <c r="BH292" s="179">
        <f>IF(N292="zníž. prenesená",J292,0)</f>
        <v>0</v>
      </c>
      <c r="BI292" s="179">
        <f>IF(N292="nulová",J292,0)</f>
        <v>0</v>
      </c>
      <c r="BJ292" s="17" t="s">
        <v>87</v>
      </c>
      <c r="BK292" s="179">
        <f>ROUND(I292*H292,2)</f>
        <v>0</v>
      </c>
      <c r="BL292" s="17" t="s">
        <v>219</v>
      </c>
      <c r="BM292" s="178" t="s">
        <v>452</v>
      </c>
    </row>
    <row r="293" spans="1:65" s="2" customFormat="1" ht="24.2" customHeight="1" x14ac:dyDescent="0.2">
      <c r="A293" s="32"/>
      <c r="B293" s="131"/>
      <c r="C293" s="166" t="s">
        <v>492</v>
      </c>
      <c r="D293" s="166" t="s">
        <v>150</v>
      </c>
      <c r="E293" s="167" t="s">
        <v>454</v>
      </c>
      <c r="F293" s="168" t="s">
        <v>455</v>
      </c>
      <c r="G293" s="169" t="s">
        <v>208</v>
      </c>
      <c r="H293" s="170">
        <v>35.6</v>
      </c>
      <c r="I293" s="171"/>
      <c r="J293" s="172">
        <f>ROUND(I293*H293,2)</f>
        <v>0</v>
      </c>
      <c r="K293" s="173"/>
      <c r="L293" s="33"/>
      <c r="M293" s="174" t="s">
        <v>1</v>
      </c>
      <c r="N293" s="175" t="s">
        <v>38</v>
      </c>
      <c r="O293" s="61"/>
      <c r="P293" s="176">
        <f>O293*H293</f>
        <v>0</v>
      </c>
      <c r="Q293" s="176">
        <v>0</v>
      </c>
      <c r="R293" s="176">
        <f>Q293*H293</f>
        <v>0</v>
      </c>
      <c r="S293" s="176">
        <v>0</v>
      </c>
      <c r="T293" s="177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8" t="s">
        <v>219</v>
      </c>
      <c r="AT293" s="178" t="s">
        <v>150</v>
      </c>
      <c r="AU293" s="178" t="s">
        <v>87</v>
      </c>
      <c r="AY293" s="17" t="s">
        <v>147</v>
      </c>
      <c r="BE293" s="179">
        <f>IF(N293="základná",J293,0)</f>
        <v>0</v>
      </c>
      <c r="BF293" s="179">
        <f>IF(N293="znížená",J293,0)</f>
        <v>0</v>
      </c>
      <c r="BG293" s="179">
        <f>IF(N293="zákl. prenesená",J293,0)</f>
        <v>0</v>
      </c>
      <c r="BH293" s="179">
        <f>IF(N293="zníž. prenesená",J293,0)</f>
        <v>0</v>
      </c>
      <c r="BI293" s="179">
        <f>IF(N293="nulová",J293,0)</f>
        <v>0</v>
      </c>
      <c r="BJ293" s="17" t="s">
        <v>87</v>
      </c>
      <c r="BK293" s="179">
        <f>ROUND(I293*H293,2)</f>
        <v>0</v>
      </c>
      <c r="BL293" s="17" t="s">
        <v>219</v>
      </c>
      <c r="BM293" s="178" t="s">
        <v>456</v>
      </c>
    </row>
    <row r="294" spans="1:65" s="13" customFormat="1" x14ac:dyDescent="0.2">
      <c r="B294" s="180"/>
      <c r="D294" s="181" t="s">
        <v>160</v>
      </c>
      <c r="E294" s="182" t="s">
        <v>1</v>
      </c>
      <c r="F294" s="183" t="s">
        <v>599</v>
      </c>
      <c r="H294" s="184">
        <v>35.6</v>
      </c>
      <c r="I294" s="185"/>
      <c r="L294" s="180"/>
      <c r="M294" s="186"/>
      <c r="N294" s="187"/>
      <c r="O294" s="187"/>
      <c r="P294" s="187"/>
      <c r="Q294" s="187"/>
      <c r="R294" s="187"/>
      <c r="S294" s="187"/>
      <c r="T294" s="188"/>
      <c r="AT294" s="182" t="s">
        <v>160</v>
      </c>
      <c r="AU294" s="182" t="s">
        <v>87</v>
      </c>
      <c r="AV294" s="13" t="s">
        <v>87</v>
      </c>
      <c r="AW294" s="13" t="s">
        <v>29</v>
      </c>
      <c r="AX294" s="13" t="s">
        <v>80</v>
      </c>
      <c r="AY294" s="182" t="s">
        <v>147</v>
      </c>
    </row>
    <row r="295" spans="1:65" s="2" customFormat="1" ht="24.2" customHeight="1" x14ac:dyDescent="0.2">
      <c r="A295" s="32"/>
      <c r="B295" s="131"/>
      <c r="C295" s="166" t="s">
        <v>496</v>
      </c>
      <c r="D295" s="166" t="s">
        <v>150</v>
      </c>
      <c r="E295" s="167" t="s">
        <v>459</v>
      </c>
      <c r="F295" s="168" t="s">
        <v>460</v>
      </c>
      <c r="G295" s="169" t="s">
        <v>158</v>
      </c>
      <c r="H295" s="170">
        <v>118.11</v>
      </c>
      <c r="I295" s="171"/>
      <c r="J295" s="172">
        <f>ROUND(I295*H295,2)</f>
        <v>0</v>
      </c>
      <c r="K295" s="173"/>
      <c r="L295" s="33"/>
      <c r="M295" s="174" t="s">
        <v>1</v>
      </c>
      <c r="N295" s="175" t="s">
        <v>38</v>
      </c>
      <c r="O295" s="61"/>
      <c r="P295" s="176">
        <f>O295*H295</f>
        <v>0</v>
      </c>
      <c r="Q295" s="176">
        <v>1E-4</v>
      </c>
      <c r="R295" s="176">
        <f>Q295*H295</f>
        <v>1.1811E-2</v>
      </c>
      <c r="S295" s="176">
        <v>0</v>
      </c>
      <c r="T295" s="177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8" t="s">
        <v>219</v>
      </c>
      <c r="AT295" s="178" t="s">
        <v>150</v>
      </c>
      <c r="AU295" s="178" t="s">
        <v>87</v>
      </c>
      <c r="AY295" s="17" t="s">
        <v>147</v>
      </c>
      <c r="BE295" s="179">
        <f>IF(N295="základná",J295,0)</f>
        <v>0</v>
      </c>
      <c r="BF295" s="179">
        <f>IF(N295="znížená",J295,0)</f>
        <v>0</v>
      </c>
      <c r="BG295" s="179">
        <f>IF(N295="zákl. prenesená",J295,0)</f>
        <v>0</v>
      </c>
      <c r="BH295" s="179">
        <f>IF(N295="zníž. prenesená",J295,0)</f>
        <v>0</v>
      </c>
      <c r="BI295" s="179">
        <f>IF(N295="nulová",J295,0)</f>
        <v>0</v>
      </c>
      <c r="BJ295" s="17" t="s">
        <v>87</v>
      </c>
      <c r="BK295" s="179">
        <f>ROUND(I295*H295,2)</f>
        <v>0</v>
      </c>
      <c r="BL295" s="17" t="s">
        <v>219</v>
      </c>
      <c r="BM295" s="178" t="s">
        <v>461</v>
      </c>
    </row>
    <row r="296" spans="1:65" s="13" customFormat="1" x14ac:dyDescent="0.2">
      <c r="B296" s="180"/>
      <c r="D296" s="181" t="s">
        <v>160</v>
      </c>
      <c r="E296" s="182" t="s">
        <v>1</v>
      </c>
      <c r="F296" s="183" t="s">
        <v>93</v>
      </c>
      <c r="H296" s="184">
        <v>118.11</v>
      </c>
      <c r="I296" s="185"/>
      <c r="L296" s="180"/>
      <c r="M296" s="186"/>
      <c r="N296" s="187"/>
      <c r="O296" s="187"/>
      <c r="P296" s="187"/>
      <c r="Q296" s="187"/>
      <c r="R296" s="187"/>
      <c r="S296" s="187"/>
      <c r="T296" s="188"/>
      <c r="AT296" s="182" t="s">
        <v>160</v>
      </c>
      <c r="AU296" s="182" t="s">
        <v>87</v>
      </c>
      <c r="AV296" s="13" t="s">
        <v>87</v>
      </c>
      <c r="AW296" s="13" t="s">
        <v>29</v>
      </c>
      <c r="AX296" s="13" t="s">
        <v>80</v>
      </c>
      <c r="AY296" s="182" t="s">
        <v>147</v>
      </c>
    </row>
    <row r="297" spans="1:65" s="2" customFormat="1" ht="24.2" customHeight="1" x14ac:dyDescent="0.2">
      <c r="A297" s="32"/>
      <c r="B297" s="131"/>
      <c r="C297" s="166" t="s">
        <v>503</v>
      </c>
      <c r="D297" s="166" t="s">
        <v>150</v>
      </c>
      <c r="E297" s="167" t="s">
        <v>463</v>
      </c>
      <c r="F297" s="168" t="s">
        <v>464</v>
      </c>
      <c r="G297" s="169" t="s">
        <v>158</v>
      </c>
      <c r="H297" s="170">
        <v>118.11</v>
      </c>
      <c r="I297" s="171"/>
      <c r="J297" s="172">
        <f>ROUND(I297*H297,2)</f>
        <v>0</v>
      </c>
      <c r="K297" s="173"/>
      <c r="L297" s="33"/>
      <c r="M297" s="174" t="s">
        <v>1</v>
      </c>
      <c r="N297" s="175" t="s">
        <v>38</v>
      </c>
      <c r="O297" s="61"/>
      <c r="P297" s="176">
        <f>O297*H297</f>
        <v>0</v>
      </c>
      <c r="Q297" s="176">
        <v>0</v>
      </c>
      <c r="R297" s="176">
        <f>Q297*H297</f>
        <v>0</v>
      </c>
      <c r="S297" s="176">
        <v>0</v>
      </c>
      <c r="T297" s="177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8" t="s">
        <v>219</v>
      </c>
      <c r="AT297" s="178" t="s">
        <v>150</v>
      </c>
      <c r="AU297" s="178" t="s">
        <v>87</v>
      </c>
      <c r="AY297" s="17" t="s">
        <v>147</v>
      </c>
      <c r="BE297" s="179">
        <f>IF(N297="základná",J297,0)</f>
        <v>0</v>
      </c>
      <c r="BF297" s="179">
        <f>IF(N297="znížená",J297,0)</f>
        <v>0</v>
      </c>
      <c r="BG297" s="179">
        <f>IF(N297="zákl. prenesená",J297,0)</f>
        <v>0</v>
      </c>
      <c r="BH297" s="179">
        <f>IF(N297="zníž. prenesená",J297,0)</f>
        <v>0</v>
      </c>
      <c r="BI297" s="179">
        <f>IF(N297="nulová",J297,0)</f>
        <v>0</v>
      </c>
      <c r="BJ297" s="17" t="s">
        <v>87</v>
      </c>
      <c r="BK297" s="179">
        <f>ROUND(I297*H297,2)</f>
        <v>0</v>
      </c>
      <c r="BL297" s="17" t="s">
        <v>219</v>
      </c>
      <c r="BM297" s="178" t="s">
        <v>465</v>
      </c>
    </row>
    <row r="298" spans="1:65" s="13" customFormat="1" x14ac:dyDescent="0.2">
      <c r="B298" s="180"/>
      <c r="D298" s="181" t="s">
        <v>160</v>
      </c>
      <c r="E298" s="182" t="s">
        <v>1</v>
      </c>
      <c r="F298" s="183" t="s">
        <v>93</v>
      </c>
      <c r="H298" s="184">
        <v>118.11</v>
      </c>
      <c r="I298" s="185"/>
      <c r="L298" s="180"/>
      <c r="M298" s="186"/>
      <c r="N298" s="187"/>
      <c r="O298" s="187"/>
      <c r="P298" s="187"/>
      <c r="Q298" s="187"/>
      <c r="R298" s="187"/>
      <c r="S298" s="187"/>
      <c r="T298" s="188"/>
      <c r="AT298" s="182" t="s">
        <v>160</v>
      </c>
      <c r="AU298" s="182" t="s">
        <v>87</v>
      </c>
      <c r="AV298" s="13" t="s">
        <v>87</v>
      </c>
      <c r="AW298" s="13" t="s">
        <v>29</v>
      </c>
      <c r="AX298" s="13" t="s">
        <v>80</v>
      </c>
      <c r="AY298" s="182" t="s">
        <v>147</v>
      </c>
    </row>
    <row r="299" spans="1:65" s="2" customFormat="1" ht="24.2" customHeight="1" x14ac:dyDescent="0.2">
      <c r="A299" s="32"/>
      <c r="B299" s="131"/>
      <c r="C299" s="166" t="s">
        <v>544</v>
      </c>
      <c r="D299" s="166" t="s">
        <v>150</v>
      </c>
      <c r="E299" s="167" t="s">
        <v>467</v>
      </c>
      <c r="F299" s="168" t="s">
        <v>468</v>
      </c>
      <c r="G299" s="169" t="s">
        <v>158</v>
      </c>
      <c r="H299" s="170">
        <v>118.11</v>
      </c>
      <c r="I299" s="171"/>
      <c r="J299" s="172">
        <f>ROUND(I299*H299,2)</f>
        <v>0</v>
      </c>
      <c r="K299" s="173"/>
      <c r="L299" s="33"/>
      <c r="M299" s="174" t="s">
        <v>1</v>
      </c>
      <c r="N299" s="175" t="s">
        <v>38</v>
      </c>
      <c r="O299" s="61"/>
      <c r="P299" s="176">
        <f>O299*H299</f>
        <v>0</v>
      </c>
      <c r="Q299" s="176">
        <v>3.0000000000000001E-5</v>
      </c>
      <c r="R299" s="176">
        <f>Q299*H299</f>
        <v>3.5433000000000001E-3</v>
      </c>
      <c r="S299" s="176">
        <v>0</v>
      </c>
      <c r="T299" s="177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8" t="s">
        <v>219</v>
      </c>
      <c r="AT299" s="178" t="s">
        <v>150</v>
      </c>
      <c r="AU299" s="178" t="s">
        <v>87</v>
      </c>
      <c r="AY299" s="17" t="s">
        <v>147</v>
      </c>
      <c r="BE299" s="179">
        <f>IF(N299="základná",J299,0)</f>
        <v>0</v>
      </c>
      <c r="BF299" s="179">
        <f>IF(N299="znížená",J299,0)</f>
        <v>0</v>
      </c>
      <c r="BG299" s="179">
        <f>IF(N299="zákl. prenesená",J299,0)</f>
        <v>0</v>
      </c>
      <c r="BH299" s="179">
        <f>IF(N299="zníž. prenesená",J299,0)</f>
        <v>0</v>
      </c>
      <c r="BI299" s="179">
        <f>IF(N299="nulová",J299,0)</f>
        <v>0</v>
      </c>
      <c r="BJ299" s="17" t="s">
        <v>87</v>
      </c>
      <c r="BK299" s="179">
        <f>ROUND(I299*H299,2)</f>
        <v>0</v>
      </c>
      <c r="BL299" s="17" t="s">
        <v>219</v>
      </c>
      <c r="BM299" s="178" t="s">
        <v>469</v>
      </c>
    </row>
    <row r="300" spans="1:65" s="13" customFormat="1" x14ac:dyDescent="0.2">
      <c r="B300" s="180"/>
      <c r="D300" s="181" t="s">
        <v>160</v>
      </c>
      <c r="E300" s="182" t="s">
        <v>1</v>
      </c>
      <c r="F300" s="183" t="s">
        <v>93</v>
      </c>
      <c r="H300" s="184">
        <v>118.11</v>
      </c>
      <c r="I300" s="185"/>
      <c r="L300" s="180"/>
      <c r="M300" s="186"/>
      <c r="N300" s="187"/>
      <c r="O300" s="187"/>
      <c r="P300" s="187"/>
      <c r="Q300" s="187"/>
      <c r="R300" s="187"/>
      <c r="S300" s="187"/>
      <c r="T300" s="188"/>
      <c r="AT300" s="182" t="s">
        <v>160</v>
      </c>
      <c r="AU300" s="182" t="s">
        <v>87</v>
      </c>
      <c r="AV300" s="13" t="s">
        <v>87</v>
      </c>
      <c r="AW300" s="13" t="s">
        <v>29</v>
      </c>
      <c r="AX300" s="13" t="s">
        <v>80</v>
      </c>
      <c r="AY300" s="182" t="s">
        <v>147</v>
      </c>
    </row>
    <row r="301" spans="1:65" s="2" customFormat="1" ht="24.2" customHeight="1" x14ac:dyDescent="0.2">
      <c r="A301" s="32"/>
      <c r="B301" s="131"/>
      <c r="C301" s="166" t="s">
        <v>507</v>
      </c>
      <c r="D301" s="166" t="s">
        <v>150</v>
      </c>
      <c r="E301" s="167" t="s">
        <v>471</v>
      </c>
      <c r="F301" s="168" t="s">
        <v>472</v>
      </c>
      <c r="G301" s="169" t="s">
        <v>158</v>
      </c>
      <c r="H301" s="170">
        <v>20</v>
      </c>
      <c r="I301" s="171"/>
      <c r="J301" s="172">
        <f>ROUND(I301*H301,2)</f>
        <v>0</v>
      </c>
      <c r="K301" s="173"/>
      <c r="L301" s="33"/>
      <c r="M301" s="174" t="s">
        <v>1</v>
      </c>
      <c r="N301" s="175" t="s">
        <v>38</v>
      </c>
      <c r="O301" s="61"/>
      <c r="P301" s="176">
        <f>O301*H301</f>
        <v>0</v>
      </c>
      <c r="Q301" s="176">
        <v>1.4999999999999999E-4</v>
      </c>
      <c r="R301" s="176">
        <f>Q301*H301</f>
        <v>2.9999999999999996E-3</v>
      </c>
      <c r="S301" s="176">
        <v>0</v>
      </c>
      <c r="T301" s="177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8" t="s">
        <v>219</v>
      </c>
      <c r="AT301" s="178" t="s">
        <v>150</v>
      </c>
      <c r="AU301" s="178" t="s">
        <v>87</v>
      </c>
      <c r="AY301" s="17" t="s">
        <v>147</v>
      </c>
      <c r="BE301" s="179">
        <f>IF(N301="základná",J301,0)</f>
        <v>0</v>
      </c>
      <c r="BF301" s="179">
        <f>IF(N301="znížená",J301,0)</f>
        <v>0</v>
      </c>
      <c r="BG301" s="179">
        <f>IF(N301="zákl. prenesená",J301,0)</f>
        <v>0</v>
      </c>
      <c r="BH301" s="179">
        <f>IF(N301="zníž. prenesená",J301,0)</f>
        <v>0</v>
      </c>
      <c r="BI301" s="179">
        <f>IF(N301="nulová",J301,0)</f>
        <v>0</v>
      </c>
      <c r="BJ301" s="17" t="s">
        <v>87</v>
      </c>
      <c r="BK301" s="179">
        <f>ROUND(I301*H301,2)</f>
        <v>0</v>
      </c>
      <c r="BL301" s="17" t="s">
        <v>219</v>
      </c>
      <c r="BM301" s="178" t="s">
        <v>473</v>
      </c>
    </row>
    <row r="302" spans="1:65" s="13" customFormat="1" x14ac:dyDescent="0.2">
      <c r="B302" s="180"/>
      <c r="D302" s="181" t="s">
        <v>160</v>
      </c>
      <c r="E302" s="182" t="s">
        <v>1</v>
      </c>
      <c r="F302" s="183" t="s">
        <v>7</v>
      </c>
      <c r="H302" s="184">
        <v>20</v>
      </c>
      <c r="I302" s="185"/>
      <c r="L302" s="180"/>
      <c r="M302" s="186"/>
      <c r="N302" s="187"/>
      <c r="O302" s="187"/>
      <c r="P302" s="187"/>
      <c r="Q302" s="187"/>
      <c r="R302" s="187"/>
      <c r="S302" s="187"/>
      <c r="T302" s="188"/>
      <c r="AT302" s="182" t="s">
        <v>160</v>
      </c>
      <c r="AU302" s="182" t="s">
        <v>87</v>
      </c>
      <c r="AV302" s="13" t="s">
        <v>87</v>
      </c>
      <c r="AW302" s="13" t="s">
        <v>29</v>
      </c>
      <c r="AX302" s="13" t="s">
        <v>80</v>
      </c>
      <c r="AY302" s="182" t="s">
        <v>147</v>
      </c>
    </row>
    <row r="303" spans="1:65" s="2" customFormat="1" ht="24.2" customHeight="1" x14ac:dyDescent="0.2">
      <c r="A303" s="32"/>
      <c r="B303" s="131"/>
      <c r="C303" s="166" t="s">
        <v>512</v>
      </c>
      <c r="D303" s="166" t="s">
        <v>150</v>
      </c>
      <c r="E303" s="167" t="s">
        <v>476</v>
      </c>
      <c r="F303" s="168" t="s">
        <v>477</v>
      </c>
      <c r="G303" s="169" t="s">
        <v>158</v>
      </c>
      <c r="H303" s="170">
        <v>56.91</v>
      </c>
      <c r="I303" s="171"/>
      <c r="J303" s="172">
        <f>ROUND(I303*H303,2)</f>
        <v>0</v>
      </c>
      <c r="K303" s="173"/>
      <c r="L303" s="33"/>
      <c r="M303" s="174" t="s">
        <v>1</v>
      </c>
      <c r="N303" s="175" t="s">
        <v>38</v>
      </c>
      <c r="O303" s="61"/>
      <c r="P303" s="176">
        <f>O303*H303</f>
        <v>0</v>
      </c>
      <c r="Q303" s="176">
        <v>0</v>
      </c>
      <c r="R303" s="176">
        <f>Q303*H303</f>
        <v>0</v>
      </c>
      <c r="S303" s="176">
        <v>0</v>
      </c>
      <c r="T303" s="177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8" t="s">
        <v>219</v>
      </c>
      <c r="AT303" s="178" t="s">
        <v>150</v>
      </c>
      <c r="AU303" s="178" t="s">
        <v>87</v>
      </c>
      <c r="AY303" s="17" t="s">
        <v>147</v>
      </c>
      <c r="BE303" s="179">
        <f>IF(N303="základná",J303,0)</f>
        <v>0</v>
      </c>
      <c r="BF303" s="179">
        <f>IF(N303="znížená",J303,0)</f>
        <v>0</v>
      </c>
      <c r="BG303" s="179">
        <f>IF(N303="zákl. prenesená",J303,0)</f>
        <v>0</v>
      </c>
      <c r="BH303" s="179">
        <f>IF(N303="zníž. prenesená",J303,0)</f>
        <v>0</v>
      </c>
      <c r="BI303" s="179">
        <f>IF(N303="nulová",J303,0)</f>
        <v>0</v>
      </c>
      <c r="BJ303" s="17" t="s">
        <v>87</v>
      </c>
      <c r="BK303" s="179">
        <f>ROUND(I303*H303,2)</f>
        <v>0</v>
      </c>
      <c r="BL303" s="17" t="s">
        <v>219</v>
      </c>
      <c r="BM303" s="178" t="s">
        <v>478</v>
      </c>
    </row>
    <row r="304" spans="1:65" s="13" customFormat="1" x14ac:dyDescent="0.2">
      <c r="B304" s="180"/>
      <c r="D304" s="181" t="s">
        <v>160</v>
      </c>
      <c r="E304" s="182" t="s">
        <v>1</v>
      </c>
      <c r="F304" s="183" t="s">
        <v>85</v>
      </c>
      <c r="H304" s="184">
        <v>56.91</v>
      </c>
      <c r="I304" s="185"/>
      <c r="L304" s="180"/>
      <c r="M304" s="186"/>
      <c r="N304" s="187"/>
      <c r="O304" s="187"/>
      <c r="P304" s="187"/>
      <c r="Q304" s="187"/>
      <c r="R304" s="187"/>
      <c r="S304" s="187"/>
      <c r="T304" s="188"/>
      <c r="AT304" s="182" t="s">
        <v>160</v>
      </c>
      <c r="AU304" s="182" t="s">
        <v>87</v>
      </c>
      <c r="AV304" s="13" t="s">
        <v>87</v>
      </c>
      <c r="AW304" s="13" t="s">
        <v>29</v>
      </c>
      <c r="AX304" s="13" t="s">
        <v>80</v>
      </c>
      <c r="AY304" s="182" t="s">
        <v>147</v>
      </c>
    </row>
    <row r="305" spans="1:65" s="2" customFormat="1" ht="37.9" customHeight="1" x14ac:dyDescent="0.2">
      <c r="A305" s="32"/>
      <c r="B305" s="131"/>
      <c r="C305" s="166" t="s">
        <v>516</v>
      </c>
      <c r="D305" s="166" t="s">
        <v>150</v>
      </c>
      <c r="E305" s="167" t="s">
        <v>480</v>
      </c>
      <c r="F305" s="168" t="s">
        <v>481</v>
      </c>
      <c r="G305" s="169" t="s">
        <v>158</v>
      </c>
      <c r="H305" s="170">
        <v>118.11</v>
      </c>
      <c r="I305" s="171"/>
      <c r="J305" s="172">
        <f>ROUND(I305*H305,2)</f>
        <v>0</v>
      </c>
      <c r="K305" s="173"/>
      <c r="L305" s="33"/>
      <c r="M305" s="174" t="s">
        <v>1</v>
      </c>
      <c r="N305" s="175" t="s">
        <v>38</v>
      </c>
      <c r="O305" s="61"/>
      <c r="P305" s="176">
        <f>O305*H305</f>
        <v>0</v>
      </c>
      <c r="Q305" s="176">
        <v>3.4000000000000002E-4</v>
      </c>
      <c r="R305" s="176">
        <f>Q305*H305</f>
        <v>4.0157400000000003E-2</v>
      </c>
      <c r="S305" s="176">
        <v>0</v>
      </c>
      <c r="T305" s="177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8" t="s">
        <v>219</v>
      </c>
      <c r="AT305" s="178" t="s">
        <v>150</v>
      </c>
      <c r="AU305" s="178" t="s">
        <v>87</v>
      </c>
      <c r="AY305" s="17" t="s">
        <v>147</v>
      </c>
      <c r="BE305" s="179">
        <f>IF(N305="základná",J305,0)</f>
        <v>0</v>
      </c>
      <c r="BF305" s="179">
        <f>IF(N305="znížená",J305,0)</f>
        <v>0</v>
      </c>
      <c r="BG305" s="179">
        <f>IF(N305="zákl. prenesená",J305,0)</f>
        <v>0</v>
      </c>
      <c r="BH305" s="179">
        <f>IF(N305="zníž. prenesená",J305,0)</f>
        <v>0</v>
      </c>
      <c r="BI305" s="179">
        <f>IF(N305="nulová",J305,0)</f>
        <v>0</v>
      </c>
      <c r="BJ305" s="17" t="s">
        <v>87</v>
      </c>
      <c r="BK305" s="179">
        <f>ROUND(I305*H305,2)</f>
        <v>0</v>
      </c>
      <c r="BL305" s="17" t="s">
        <v>219</v>
      </c>
      <c r="BM305" s="178" t="s">
        <v>482</v>
      </c>
    </row>
    <row r="306" spans="1:65" s="13" customFormat="1" x14ac:dyDescent="0.2">
      <c r="B306" s="180"/>
      <c r="D306" s="181" t="s">
        <v>160</v>
      </c>
      <c r="E306" s="182" t="s">
        <v>1</v>
      </c>
      <c r="F306" s="183" t="s">
        <v>85</v>
      </c>
      <c r="H306" s="184">
        <v>56.91</v>
      </c>
      <c r="I306" s="185"/>
      <c r="L306" s="180"/>
      <c r="M306" s="186"/>
      <c r="N306" s="187"/>
      <c r="O306" s="187"/>
      <c r="P306" s="187"/>
      <c r="Q306" s="187"/>
      <c r="R306" s="187"/>
      <c r="S306" s="187"/>
      <c r="T306" s="188"/>
      <c r="AT306" s="182" t="s">
        <v>160</v>
      </c>
      <c r="AU306" s="182" t="s">
        <v>87</v>
      </c>
      <c r="AV306" s="13" t="s">
        <v>87</v>
      </c>
      <c r="AW306" s="13" t="s">
        <v>29</v>
      </c>
      <c r="AX306" s="13" t="s">
        <v>72</v>
      </c>
      <c r="AY306" s="182" t="s">
        <v>147</v>
      </c>
    </row>
    <row r="307" spans="1:65" s="13" customFormat="1" x14ac:dyDescent="0.2">
      <c r="B307" s="180"/>
      <c r="D307" s="181" t="s">
        <v>160</v>
      </c>
      <c r="E307" s="182" t="s">
        <v>1</v>
      </c>
      <c r="F307" s="183" t="s">
        <v>631</v>
      </c>
      <c r="H307" s="184">
        <v>61.2</v>
      </c>
      <c r="I307" s="185"/>
      <c r="L307" s="180"/>
      <c r="M307" s="186"/>
      <c r="N307" s="187"/>
      <c r="O307" s="187"/>
      <c r="P307" s="187"/>
      <c r="Q307" s="187"/>
      <c r="R307" s="187"/>
      <c r="S307" s="187"/>
      <c r="T307" s="188"/>
      <c r="AT307" s="182" t="s">
        <v>160</v>
      </c>
      <c r="AU307" s="182" t="s">
        <v>87</v>
      </c>
      <c r="AV307" s="13" t="s">
        <v>87</v>
      </c>
      <c r="AW307" s="13" t="s">
        <v>29</v>
      </c>
      <c r="AX307" s="13" t="s">
        <v>72</v>
      </c>
      <c r="AY307" s="182" t="s">
        <v>147</v>
      </c>
    </row>
    <row r="308" spans="1:65" s="14" customFormat="1" x14ac:dyDescent="0.2">
      <c r="B308" s="189"/>
      <c r="D308" s="181" t="s">
        <v>160</v>
      </c>
      <c r="E308" s="190" t="s">
        <v>93</v>
      </c>
      <c r="F308" s="191" t="s">
        <v>164</v>
      </c>
      <c r="H308" s="192">
        <v>118.11</v>
      </c>
      <c r="I308" s="193"/>
      <c r="L308" s="189"/>
      <c r="M308" s="194"/>
      <c r="N308" s="195"/>
      <c r="O308" s="195"/>
      <c r="P308" s="195"/>
      <c r="Q308" s="195"/>
      <c r="R308" s="195"/>
      <c r="S308" s="195"/>
      <c r="T308" s="196"/>
      <c r="AT308" s="190" t="s">
        <v>160</v>
      </c>
      <c r="AU308" s="190" t="s">
        <v>87</v>
      </c>
      <c r="AV308" s="14" t="s">
        <v>154</v>
      </c>
      <c r="AW308" s="14" t="s">
        <v>29</v>
      </c>
      <c r="AX308" s="14" t="s">
        <v>80</v>
      </c>
      <c r="AY308" s="190" t="s">
        <v>147</v>
      </c>
    </row>
    <row r="309" spans="1:65" s="12" customFormat="1" ht="22.9" customHeight="1" x14ac:dyDescent="0.2">
      <c r="B309" s="153"/>
      <c r="D309" s="154" t="s">
        <v>71</v>
      </c>
      <c r="E309" s="164" t="s">
        <v>485</v>
      </c>
      <c r="F309" s="164" t="s">
        <v>486</v>
      </c>
      <c r="I309" s="156"/>
      <c r="J309" s="165">
        <f>BK309</f>
        <v>0</v>
      </c>
      <c r="L309" s="153"/>
      <c r="M309" s="158"/>
      <c r="N309" s="159"/>
      <c r="O309" s="159"/>
      <c r="P309" s="160">
        <f>SUM(P310:P313)</f>
        <v>0</v>
      </c>
      <c r="Q309" s="159"/>
      <c r="R309" s="160">
        <f>SUM(R310:R313)</f>
        <v>0</v>
      </c>
      <c r="S309" s="159"/>
      <c r="T309" s="161">
        <f>SUM(T310:T313)</f>
        <v>3.9599999999999996E-2</v>
      </c>
      <c r="AR309" s="154" t="s">
        <v>87</v>
      </c>
      <c r="AT309" s="162" t="s">
        <v>71</v>
      </c>
      <c r="AU309" s="162" t="s">
        <v>80</v>
      </c>
      <c r="AY309" s="154" t="s">
        <v>147</v>
      </c>
      <c r="BK309" s="163">
        <f>SUM(BK310:BK313)</f>
        <v>0</v>
      </c>
    </row>
    <row r="310" spans="1:65" s="2" customFormat="1" ht="24.2" customHeight="1" x14ac:dyDescent="0.2">
      <c r="A310" s="32"/>
      <c r="B310" s="131"/>
      <c r="C310" s="166" t="s">
        <v>520</v>
      </c>
      <c r="D310" s="166" t="s">
        <v>150</v>
      </c>
      <c r="E310" s="167" t="s">
        <v>488</v>
      </c>
      <c r="F310" s="168" t="s">
        <v>489</v>
      </c>
      <c r="G310" s="169" t="s">
        <v>158</v>
      </c>
      <c r="H310" s="170">
        <v>1.8</v>
      </c>
      <c r="I310" s="171"/>
      <c r="J310" s="172">
        <f>ROUND(I310*H310,2)</f>
        <v>0</v>
      </c>
      <c r="K310" s="173"/>
      <c r="L310" s="33"/>
      <c r="M310" s="174" t="s">
        <v>1</v>
      </c>
      <c r="N310" s="175" t="s">
        <v>38</v>
      </c>
      <c r="O310" s="61"/>
      <c r="P310" s="176">
        <f>O310*H310</f>
        <v>0</v>
      </c>
      <c r="Q310" s="176">
        <v>0</v>
      </c>
      <c r="R310" s="176">
        <f>Q310*H310</f>
        <v>0</v>
      </c>
      <c r="S310" s="176">
        <v>2.1999999999999999E-2</v>
      </c>
      <c r="T310" s="177">
        <f>S310*H310</f>
        <v>3.9599999999999996E-2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8" t="s">
        <v>219</v>
      </c>
      <c r="AT310" s="178" t="s">
        <v>150</v>
      </c>
      <c r="AU310" s="178" t="s">
        <v>87</v>
      </c>
      <c r="AY310" s="17" t="s">
        <v>147</v>
      </c>
      <c r="BE310" s="179">
        <f>IF(N310="základná",J310,0)</f>
        <v>0</v>
      </c>
      <c r="BF310" s="179">
        <f>IF(N310="znížená",J310,0)</f>
        <v>0</v>
      </c>
      <c r="BG310" s="179">
        <f>IF(N310="zákl. prenesená",J310,0)</f>
        <v>0</v>
      </c>
      <c r="BH310" s="179">
        <f>IF(N310="zníž. prenesená",J310,0)</f>
        <v>0</v>
      </c>
      <c r="BI310" s="179">
        <f>IF(N310="nulová",J310,0)</f>
        <v>0</v>
      </c>
      <c r="BJ310" s="17" t="s">
        <v>87</v>
      </c>
      <c r="BK310" s="179">
        <f>ROUND(I310*H310,2)</f>
        <v>0</v>
      </c>
      <c r="BL310" s="17" t="s">
        <v>219</v>
      </c>
      <c r="BM310" s="178" t="s">
        <v>490</v>
      </c>
    </row>
    <row r="311" spans="1:65" s="13" customFormat="1" x14ac:dyDescent="0.2">
      <c r="B311" s="180"/>
      <c r="D311" s="181" t="s">
        <v>160</v>
      </c>
      <c r="E311" s="182" t="s">
        <v>1</v>
      </c>
      <c r="F311" s="183" t="s">
        <v>491</v>
      </c>
      <c r="H311" s="184">
        <v>1.8</v>
      </c>
      <c r="I311" s="185"/>
      <c r="L311" s="180"/>
      <c r="M311" s="186"/>
      <c r="N311" s="187"/>
      <c r="O311" s="187"/>
      <c r="P311" s="187"/>
      <c r="Q311" s="187"/>
      <c r="R311" s="187"/>
      <c r="S311" s="187"/>
      <c r="T311" s="188"/>
      <c r="AT311" s="182" t="s">
        <v>160</v>
      </c>
      <c r="AU311" s="182" t="s">
        <v>87</v>
      </c>
      <c r="AV311" s="13" t="s">
        <v>87</v>
      </c>
      <c r="AW311" s="13" t="s">
        <v>29</v>
      </c>
      <c r="AX311" s="13" t="s">
        <v>80</v>
      </c>
      <c r="AY311" s="182" t="s">
        <v>147</v>
      </c>
    </row>
    <row r="312" spans="1:65" s="2" customFormat="1" ht="49.15" customHeight="1" x14ac:dyDescent="0.2">
      <c r="A312" s="32"/>
      <c r="B312" s="131"/>
      <c r="C312" s="166" t="s">
        <v>527</v>
      </c>
      <c r="D312" s="166" t="s">
        <v>150</v>
      </c>
      <c r="E312" s="167" t="s">
        <v>493</v>
      </c>
      <c r="F312" s="168" t="s">
        <v>494</v>
      </c>
      <c r="G312" s="169" t="s">
        <v>158</v>
      </c>
      <c r="H312" s="170">
        <v>1.8</v>
      </c>
      <c r="I312" s="171"/>
      <c r="J312" s="172">
        <f>ROUND(I312*H312,2)</f>
        <v>0</v>
      </c>
      <c r="K312" s="173"/>
      <c r="L312" s="33"/>
      <c r="M312" s="174" t="s">
        <v>1</v>
      </c>
      <c r="N312" s="175" t="s">
        <v>38</v>
      </c>
      <c r="O312" s="61"/>
      <c r="P312" s="176">
        <f>O312*H312</f>
        <v>0</v>
      </c>
      <c r="Q312" s="176">
        <v>0</v>
      </c>
      <c r="R312" s="176">
        <f>Q312*H312</f>
        <v>0</v>
      </c>
      <c r="S312" s="176">
        <v>0</v>
      </c>
      <c r="T312" s="17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8" t="s">
        <v>219</v>
      </c>
      <c r="AT312" s="178" t="s">
        <v>150</v>
      </c>
      <c r="AU312" s="178" t="s">
        <v>87</v>
      </c>
      <c r="AY312" s="17" t="s">
        <v>147</v>
      </c>
      <c r="BE312" s="179">
        <f>IF(N312="základná",J312,0)</f>
        <v>0</v>
      </c>
      <c r="BF312" s="179">
        <f>IF(N312="znížená",J312,0)</f>
        <v>0</v>
      </c>
      <c r="BG312" s="179">
        <f>IF(N312="zákl. prenesená",J312,0)</f>
        <v>0</v>
      </c>
      <c r="BH312" s="179">
        <f>IF(N312="zníž. prenesená",J312,0)</f>
        <v>0</v>
      </c>
      <c r="BI312" s="179">
        <f>IF(N312="nulová",J312,0)</f>
        <v>0</v>
      </c>
      <c r="BJ312" s="17" t="s">
        <v>87</v>
      </c>
      <c r="BK312" s="179">
        <f>ROUND(I312*H312,2)</f>
        <v>0</v>
      </c>
      <c r="BL312" s="17" t="s">
        <v>219</v>
      </c>
      <c r="BM312" s="178" t="s">
        <v>495</v>
      </c>
    </row>
    <row r="313" spans="1:65" s="2" customFormat="1" ht="24.2" customHeight="1" x14ac:dyDescent="0.2">
      <c r="A313" s="32"/>
      <c r="B313" s="131"/>
      <c r="C313" s="166" t="s">
        <v>545</v>
      </c>
      <c r="D313" s="166" t="s">
        <v>150</v>
      </c>
      <c r="E313" s="167" t="s">
        <v>497</v>
      </c>
      <c r="F313" s="168" t="s">
        <v>498</v>
      </c>
      <c r="G313" s="169" t="s">
        <v>278</v>
      </c>
      <c r="H313" s="208"/>
      <c r="I313" s="171"/>
      <c r="J313" s="172">
        <f>ROUND(I313*H313,2)</f>
        <v>0</v>
      </c>
      <c r="K313" s="173"/>
      <c r="L313" s="33"/>
      <c r="M313" s="174" t="s">
        <v>1</v>
      </c>
      <c r="N313" s="175" t="s">
        <v>38</v>
      </c>
      <c r="O313" s="61"/>
      <c r="P313" s="176">
        <f>O313*H313</f>
        <v>0</v>
      </c>
      <c r="Q313" s="176">
        <v>0</v>
      </c>
      <c r="R313" s="176">
        <f>Q313*H313</f>
        <v>0</v>
      </c>
      <c r="S313" s="176">
        <v>0</v>
      </c>
      <c r="T313" s="177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8" t="s">
        <v>219</v>
      </c>
      <c r="AT313" s="178" t="s">
        <v>150</v>
      </c>
      <c r="AU313" s="178" t="s">
        <v>87</v>
      </c>
      <c r="AY313" s="17" t="s">
        <v>147</v>
      </c>
      <c r="BE313" s="179">
        <f>IF(N313="základná",J313,0)</f>
        <v>0</v>
      </c>
      <c r="BF313" s="179">
        <f>IF(N313="znížená",J313,0)</f>
        <v>0</v>
      </c>
      <c r="BG313" s="179">
        <f>IF(N313="zákl. prenesená",J313,0)</f>
        <v>0</v>
      </c>
      <c r="BH313" s="179">
        <f>IF(N313="zníž. prenesená",J313,0)</f>
        <v>0</v>
      </c>
      <c r="BI313" s="179">
        <f>IF(N313="nulová",J313,0)</f>
        <v>0</v>
      </c>
      <c r="BJ313" s="17" t="s">
        <v>87</v>
      </c>
      <c r="BK313" s="179">
        <f>ROUND(I313*H313,2)</f>
        <v>0</v>
      </c>
      <c r="BL313" s="17" t="s">
        <v>219</v>
      </c>
      <c r="BM313" s="178" t="s">
        <v>499</v>
      </c>
    </row>
    <row r="314" spans="1:65" s="12" customFormat="1" ht="25.9" customHeight="1" x14ac:dyDescent="0.2">
      <c r="B314" s="153"/>
      <c r="D314" s="154" t="s">
        <v>71</v>
      </c>
      <c r="E314" s="155" t="s">
        <v>174</v>
      </c>
      <c r="F314" s="155" t="s">
        <v>500</v>
      </c>
      <c r="I314" s="156"/>
      <c r="J314" s="157">
        <f>BK314</f>
        <v>0</v>
      </c>
      <c r="L314" s="153"/>
      <c r="M314" s="158"/>
      <c r="N314" s="159"/>
      <c r="O314" s="159"/>
      <c r="P314" s="160">
        <f>P315</f>
        <v>0</v>
      </c>
      <c r="Q314" s="159"/>
      <c r="R314" s="160">
        <f>R315</f>
        <v>0</v>
      </c>
      <c r="S314" s="159"/>
      <c r="T314" s="161">
        <f>T315</f>
        <v>0</v>
      </c>
      <c r="AR314" s="154" t="s">
        <v>165</v>
      </c>
      <c r="AT314" s="162" t="s">
        <v>71</v>
      </c>
      <c r="AU314" s="162" t="s">
        <v>72</v>
      </c>
      <c r="AY314" s="154" t="s">
        <v>147</v>
      </c>
      <c r="BK314" s="163">
        <f>BK315</f>
        <v>0</v>
      </c>
    </row>
    <row r="315" spans="1:65" s="12" customFormat="1" ht="22.9" customHeight="1" x14ac:dyDescent="0.2">
      <c r="B315" s="153"/>
      <c r="D315" s="154" t="s">
        <v>71</v>
      </c>
      <c r="E315" s="164" t="s">
        <v>501</v>
      </c>
      <c r="F315" s="164" t="s">
        <v>502</v>
      </c>
      <c r="I315" s="156"/>
      <c r="J315" s="165">
        <f>BK315</f>
        <v>0</v>
      </c>
      <c r="L315" s="153"/>
      <c r="M315" s="158"/>
      <c r="N315" s="159"/>
      <c r="O315" s="159"/>
      <c r="P315" s="160">
        <f>SUM(P316:P325)</f>
        <v>0</v>
      </c>
      <c r="Q315" s="159"/>
      <c r="R315" s="160">
        <f>SUM(R316:R325)</f>
        <v>0</v>
      </c>
      <c r="S315" s="159"/>
      <c r="T315" s="161">
        <f>SUM(T316:T325)</f>
        <v>0</v>
      </c>
      <c r="AR315" s="154" t="s">
        <v>165</v>
      </c>
      <c r="AT315" s="162" t="s">
        <v>71</v>
      </c>
      <c r="AU315" s="162" t="s">
        <v>80</v>
      </c>
      <c r="AY315" s="154" t="s">
        <v>147</v>
      </c>
      <c r="BK315" s="163">
        <f>SUM(BK316:BK325)</f>
        <v>0</v>
      </c>
    </row>
    <row r="316" spans="1:65" s="2" customFormat="1" ht="44.25" customHeight="1" x14ac:dyDescent="0.2">
      <c r="A316" s="32"/>
      <c r="B316" s="131"/>
      <c r="C316" s="166" t="s">
        <v>546</v>
      </c>
      <c r="D316" s="166" t="s">
        <v>150</v>
      </c>
      <c r="E316" s="167" t="s">
        <v>504</v>
      </c>
      <c r="F316" s="168" t="s">
        <v>632</v>
      </c>
      <c r="G316" s="169" t="s">
        <v>208</v>
      </c>
      <c r="H316" s="170">
        <v>1</v>
      </c>
      <c r="I316" s="171"/>
      <c r="J316" s="172">
        <f>ROUND(I316*H316,2)</f>
        <v>0</v>
      </c>
      <c r="K316" s="173"/>
      <c r="L316" s="33"/>
      <c r="M316" s="174" t="s">
        <v>1</v>
      </c>
      <c r="N316" s="175" t="s">
        <v>38</v>
      </c>
      <c r="O316" s="61"/>
      <c r="P316" s="176">
        <f>O316*H316</f>
        <v>0</v>
      </c>
      <c r="Q316" s="176">
        <v>0</v>
      </c>
      <c r="R316" s="176">
        <f>Q316*H316</f>
        <v>0</v>
      </c>
      <c r="S316" s="176">
        <v>0</v>
      </c>
      <c r="T316" s="177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8" t="s">
        <v>453</v>
      </c>
      <c r="AT316" s="178" t="s">
        <v>150</v>
      </c>
      <c r="AU316" s="178" t="s">
        <v>87</v>
      </c>
      <c r="AY316" s="17" t="s">
        <v>147</v>
      </c>
      <c r="BE316" s="179">
        <f>IF(N316="základná",J316,0)</f>
        <v>0</v>
      </c>
      <c r="BF316" s="179">
        <f>IF(N316="znížená",J316,0)</f>
        <v>0</v>
      </c>
      <c r="BG316" s="179">
        <f>IF(N316="zákl. prenesená",J316,0)</f>
        <v>0</v>
      </c>
      <c r="BH316" s="179">
        <f>IF(N316="zníž. prenesená",J316,0)</f>
        <v>0</v>
      </c>
      <c r="BI316" s="179">
        <f>IF(N316="nulová",J316,0)</f>
        <v>0</v>
      </c>
      <c r="BJ316" s="17" t="s">
        <v>87</v>
      </c>
      <c r="BK316" s="179">
        <f>ROUND(I316*H316,2)</f>
        <v>0</v>
      </c>
      <c r="BL316" s="17" t="s">
        <v>453</v>
      </c>
      <c r="BM316" s="178" t="s">
        <v>506</v>
      </c>
    </row>
    <row r="317" spans="1:65" s="13" customFormat="1" x14ac:dyDescent="0.2">
      <c r="B317" s="180"/>
      <c r="D317" s="181" t="s">
        <v>160</v>
      </c>
      <c r="E317" s="182" t="s">
        <v>1</v>
      </c>
      <c r="F317" s="183" t="s">
        <v>80</v>
      </c>
      <c r="H317" s="184">
        <v>1</v>
      </c>
      <c r="I317" s="185"/>
      <c r="L317" s="180"/>
      <c r="M317" s="186"/>
      <c r="N317" s="187"/>
      <c r="O317" s="187"/>
      <c r="P317" s="187"/>
      <c r="Q317" s="187"/>
      <c r="R317" s="187"/>
      <c r="S317" s="187"/>
      <c r="T317" s="188"/>
      <c r="AT317" s="182" t="s">
        <v>160</v>
      </c>
      <c r="AU317" s="182" t="s">
        <v>87</v>
      </c>
      <c r="AV317" s="13" t="s">
        <v>87</v>
      </c>
      <c r="AW317" s="13" t="s">
        <v>29</v>
      </c>
      <c r="AX317" s="13" t="s">
        <v>80</v>
      </c>
      <c r="AY317" s="182" t="s">
        <v>147</v>
      </c>
    </row>
    <row r="318" spans="1:65" s="2" customFormat="1" ht="24.2" customHeight="1" x14ac:dyDescent="0.2">
      <c r="A318" s="32"/>
      <c r="B318" s="131"/>
      <c r="C318" s="166" t="s">
        <v>547</v>
      </c>
      <c r="D318" s="166" t="s">
        <v>150</v>
      </c>
      <c r="E318" s="167" t="s">
        <v>508</v>
      </c>
      <c r="F318" s="168" t="s">
        <v>509</v>
      </c>
      <c r="G318" s="169" t="s">
        <v>208</v>
      </c>
      <c r="H318" s="170">
        <v>40</v>
      </c>
      <c r="I318" s="171"/>
      <c r="J318" s="172">
        <f>ROUND(I318*H318,2)</f>
        <v>0</v>
      </c>
      <c r="K318" s="173"/>
      <c r="L318" s="33"/>
      <c r="M318" s="174" t="s">
        <v>1</v>
      </c>
      <c r="N318" s="175" t="s">
        <v>38</v>
      </c>
      <c r="O318" s="61"/>
      <c r="P318" s="176">
        <f>O318*H318</f>
        <v>0</v>
      </c>
      <c r="Q318" s="176">
        <v>0</v>
      </c>
      <c r="R318" s="176">
        <f>Q318*H318</f>
        <v>0</v>
      </c>
      <c r="S318" s="176">
        <v>0</v>
      </c>
      <c r="T318" s="177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8" t="s">
        <v>453</v>
      </c>
      <c r="AT318" s="178" t="s">
        <v>150</v>
      </c>
      <c r="AU318" s="178" t="s">
        <v>87</v>
      </c>
      <c r="AY318" s="17" t="s">
        <v>147</v>
      </c>
      <c r="BE318" s="179">
        <f>IF(N318="základná",J318,0)</f>
        <v>0</v>
      </c>
      <c r="BF318" s="179">
        <f>IF(N318="znížená",J318,0)</f>
        <v>0</v>
      </c>
      <c r="BG318" s="179">
        <f>IF(N318="zákl. prenesená",J318,0)</f>
        <v>0</v>
      </c>
      <c r="BH318" s="179">
        <f>IF(N318="zníž. prenesená",J318,0)</f>
        <v>0</v>
      </c>
      <c r="BI318" s="179">
        <f>IF(N318="nulová",J318,0)</f>
        <v>0</v>
      </c>
      <c r="BJ318" s="17" t="s">
        <v>87</v>
      </c>
      <c r="BK318" s="179">
        <f>ROUND(I318*H318,2)</f>
        <v>0</v>
      </c>
      <c r="BL318" s="17" t="s">
        <v>453</v>
      </c>
      <c r="BM318" s="178" t="s">
        <v>510</v>
      </c>
    </row>
    <row r="319" spans="1:65" s="13" customFormat="1" x14ac:dyDescent="0.2">
      <c r="B319" s="180"/>
      <c r="D319" s="181" t="s">
        <v>160</v>
      </c>
      <c r="E319" s="182" t="s">
        <v>1</v>
      </c>
      <c r="F319" s="183" t="s">
        <v>342</v>
      </c>
      <c r="H319" s="184">
        <v>40</v>
      </c>
      <c r="I319" s="185"/>
      <c r="L319" s="180"/>
      <c r="M319" s="186"/>
      <c r="N319" s="187"/>
      <c r="O319" s="187"/>
      <c r="P319" s="187"/>
      <c r="Q319" s="187"/>
      <c r="R319" s="187"/>
      <c r="S319" s="187"/>
      <c r="T319" s="188"/>
      <c r="AT319" s="182" t="s">
        <v>160</v>
      </c>
      <c r="AU319" s="182" t="s">
        <v>87</v>
      </c>
      <c r="AV319" s="13" t="s">
        <v>87</v>
      </c>
      <c r="AW319" s="13" t="s">
        <v>29</v>
      </c>
      <c r="AX319" s="13" t="s">
        <v>80</v>
      </c>
      <c r="AY319" s="182" t="s">
        <v>147</v>
      </c>
    </row>
    <row r="320" spans="1:65" s="15" customFormat="1" x14ac:dyDescent="0.2">
      <c r="B320" s="209"/>
      <c r="D320" s="181" t="s">
        <v>160</v>
      </c>
      <c r="E320" s="210" t="s">
        <v>1</v>
      </c>
      <c r="F320" s="211" t="s">
        <v>511</v>
      </c>
      <c r="H320" s="210" t="s">
        <v>1</v>
      </c>
      <c r="I320" s="212"/>
      <c r="L320" s="209"/>
      <c r="M320" s="213"/>
      <c r="N320" s="214"/>
      <c r="O320" s="214"/>
      <c r="P320" s="214"/>
      <c r="Q320" s="214"/>
      <c r="R320" s="214"/>
      <c r="S320" s="214"/>
      <c r="T320" s="215"/>
      <c r="AT320" s="210" t="s">
        <v>160</v>
      </c>
      <c r="AU320" s="210" t="s">
        <v>87</v>
      </c>
      <c r="AV320" s="15" t="s">
        <v>80</v>
      </c>
      <c r="AW320" s="15" t="s">
        <v>29</v>
      </c>
      <c r="AX320" s="15" t="s">
        <v>72</v>
      </c>
      <c r="AY320" s="210" t="s">
        <v>147</v>
      </c>
    </row>
    <row r="321" spans="1:65" s="2" customFormat="1" ht="24.2" customHeight="1" x14ac:dyDescent="0.2">
      <c r="A321" s="32"/>
      <c r="B321" s="131"/>
      <c r="C321" s="166" t="s">
        <v>548</v>
      </c>
      <c r="D321" s="166" t="s">
        <v>150</v>
      </c>
      <c r="E321" s="167" t="s">
        <v>513</v>
      </c>
      <c r="F321" s="168" t="s">
        <v>514</v>
      </c>
      <c r="G321" s="169" t="s">
        <v>208</v>
      </c>
      <c r="H321" s="170">
        <v>60</v>
      </c>
      <c r="I321" s="171"/>
      <c r="J321" s="172">
        <f>ROUND(I321*H321,2)</f>
        <v>0</v>
      </c>
      <c r="K321" s="173"/>
      <c r="L321" s="33"/>
      <c r="M321" s="174" t="s">
        <v>1</v>
      </c>
      <c r="N321" s="175" t="s">
        <v>38</v>
      </c>
      <c r="O321" s="61"/>
      <c r="P321" s="176">
        <f>O321*H321</f>
        <v>0</v>
      </c>
      <c r="Q321" s="176">
        <v>0</v>
      </c>
      <c r="R321" s="176">
        <f>Q321*H321</f>
        <v>0</v>
      </c>
      <c r="S321" s="176">
        <v>0</v>
      </c>
      <c r="T321" s="177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8" t="s">
        <v>453</v>
      </c>
      <c r="AT321" s="178" t="s">
        <v>150</v>
      </c>
      <c r="AU321" s="178" t="s">
        <v>87</v>
      </c>
      <c r="AY321" s="17" t="s">
        <v>147</v>
      </c>
      <c r="BE321" s="179">
        <f>IF(N321="základná",J321,0)</f>
        <v>0</v>
      </c>
      <c r="BF321" s="179">
        <f>IF(N321="znížená",J321,0)</f>
        <v>0</v>
      </c>
      <c r="BG321" s="179">
        <f>IF(N321="zákl. prenesená",J321,0)</f>
        <v>0</v>
      </c>
      <c r="BH321" s="179">
        <f>IF(N321="zníž. prenesená",J321,0)</f>
        <v>0</v>
      </c>
      <c r="BI321" s="179">
        <f>IF(N321="nulová",J321,0)</f>
        <v>0</v>
      </c>
      <c r="BJ321" s="17" t="s">
        <v>87</v>
      </c>
      <c r="BK321" s="179">
        <f>ROUND(I321*H321,2)</f>
        <v>0</v>
      </c>
      <c r="BL321" s="17" t="s">
        <v>453</v>
      </c>
      <c r="BM321" s="178" t="s">
        <v>515</v>
      </c>
    </row>
    <row r="322" spans="1:65" s="13" customFormat="1" x14ac:dyDescent="0.2">
      <c r="B322" s="180"/>
      <c r="D322" s="181" t="s">
        <v>160</v>
      </c>
      <c r="E322" s="182" t="s">
        <v>1</v>
      </c>
      <c r="F322" s="183" t="s">
        <v>434</v>
      </c>
      <c r="H322" s="184">
        <v>60</v>
      </c>
      <c r="I322" s="185"/>
      <c r="L322" s="180"/>
      <c r="M322" s="186"/>
      <c r="N322" s="187"/>
      <c r="O322" s="187"/>
      <c r="P322" s="187"/>
      <c r="Q322" s="187"/>
      <c r="R322" s="187"/>
      <c r="S322" s="187"/>
      <c r="T322" s="188"/>
      <c r="AT322" s="182" t="s">
        <v>160</v>
      </c>
      <c r="AU322" s="182" t="s">
        <v>87</v>
      </c>
      <c r="AV322" s="13" t="s">
        <v>87</v>
      </c>
      <c r="AW322" s="13" t="s">
        <v>29</v>
      </c>
      <c r="AX322" s="13" t="s">
        <v>80</v>
      </c>
      <c r="AY322" s="182" t="s">
        <v>147</v>
      </c>
    </row>
    <row r="323" spans="1:65" s="15" customFormat="1" x14ac:dyDescent="0.2">
      <c r="B323" s="209"/>
      <c r="D323" s="181" t="s">
        <v>160</v>
      </c>
      <c r="E323" s="210" t="s">
        <v>1</v>
      </c>
      <c r="F323" s="211" t="s">
        <v>511</v>
      </c>
      <c r="H323" s="210" t="s">
        <v>1</v>
      </c>
      <c r="I323" s="212"/>
      <c r="L323" s="209"/>
      <c r="M323" s="213"/>
      <c r="N323" s="214"/>
      <c r="O323" s="214"/>
      <c r="P323" s="214"/>
      <c r="Q323" s="214"/>
      <c r="R323" s="214"/>
      <c r="S323" s="214"/>
      <c r="T323" s="215"/>
      <c r="AT323" s="210" t="s">
        <v>160</v>
      </c>
      <c r="AU323" s="210" t="s">
        <v>87</v>
      </c>
      <c r="AV323" s="15" t="s">
        <v>80</v>
      </c>
      <c r="AW323" s="15" t="s">
        <v>29</v>
      </c>
      <c r="AX323" s="15" t="s">
        <v>72</v>
      </c>
      <c r="AY323" s="210" t="s">
        <v>147</v>
      </c>
    </row>
    <row r="324" spans="1:65" s="2" customFormat="1" ht="16.5" customHeight="1" x14ac:dyDescent="0.2">
      <c r="A324" s="32"/>
      <c r="B324" s="131"/>
      <c r="C324" s="166" t="s">
        <v>549</v>
      </c>
      <c r="D324" s="166" t="s">
        <v>150</v>
      </c>
      <c r="E324" s="167" t="s">
        <v>517</v>
      </c>
      <c r="F324" s="168" t="s">
        <v>518</v>
      </c>
      <c r="G324" s="169" t="s">
        <v>285</v>
      </c>
      <c r="H324" s="170">
        <v>20</v>
      </c>
      <c r="I324" s="171"/>
      <c r="J324" s="172">
        <f>ROUND(I324*H324,2)</f>
        <v>0</v>
      </c>
      <c r="K324" s="173"/>
      <c r="L324" s="33"/>
      <c r="M324" s="174" t="s">
        <v>1</v>
      </c>
      <c r="N324" s="175" t="s">
        <v>38</v>
      </c>
      <c r="O324" s="61"/>
      <c r="P324" s="176">
        <f>O324*H324</f>
        <v>0</v>
      </c>
      <c r="Q324" s="176">
        <v>0</v>
      </c>
      <c r="R324" s="176">
        <f>Q324*H324</f>
        <v>0</v>
      </c>
      <c r="S324" s="176">
        <v>0</v>
      </c>
      <c r="T324" s="177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8" t="s">
        <v>453</v>
      </c>
      <c r="AT324" s="178" t="s">
        <v>150</v>
      </c>
      <c r="AU324" s="178" t="s">
        <v>87</v>
      </c>
      <c r="AY324" s="17" t="s">
        <v>147</v>
      </c>
      <c r="BE324" s="179">
        <f>IF(N324="základná",J324,0)</f>
        <v>0</v>
      </c>
      <c r="BF324" s="179">
        <f>IF(N324="znížená",J324,0)</f>
        <v>0</v>
      </c>
      <c r="BG324" s="179">
        <f>IF(N324="zákl. prenesená",J324,0)</f>
        <v>0</v>
      </c>
      <c r="BH324" s="179">
        <f>IF(N324="zníž. prenesená",J324,0)</f>
        <v>0</v>
      </c>
      <c r="BI324" s="179">
        <f>IF(N324="nulová",J324,0)</f>
        <v>0</v>
      </c>
      <c r="BJ324" s="17" t="s">
        <v>87</v>
      </c>
      <c r="BK324" s="179">
        <f>ROUND(I324*H324,2)</f>
        <v>0</v>
      </c>
      <c r="BL324" s="17" t="s">
        <v>453</v>
      </c>
      <c r="BM324" s="178" t="s">
        <v>519</v>
      </c>
    </row>
    <row r="325" spans="1:65" s="2" customFormat="1" ht="16.5" customHeight="1" x14ac:dyDescent="0.2">
      <c r="A325" s="32"/>
      <c r="B325" s="131"/>
      <c r="C325" s="166" t="s">
        <v>550</v>
      </c>
      <c r="D325" s="166" t="s">
        <v>150</v>
      </c>
      <c r="E325" s="167" t="s">
        <v>521</v>
      </c>
      <c r="F325" s="168" t="s">
        <v>522</v>
      </c>
      <c r="G325" s="169" t="s">
        <v>523</v>
      </c>
      <c r="H325" s="170">
        <v>1</v>
      </c>
      <c r="I325" s="171"/>
      <c r="J325" s="172">
        <f>ROUND(I325*H325,2)</f>
        <v>0</v>
      </c>
      <c r="K325" s="173"/>
      <c r="L325" s="33"/>
      <c r="M325" s="174" t="s">
        <v>1</v>
      </c>
      <c r="N325" s="175" t="s">
        <v>38</v>
      </c>
      <c r="O325" s="61"/>
      <c r="P325" s="176">
        <f>O325*H325</f>
        <v>0</v>
      </c>
      <c r="Q325" s="176">
        <v>0</v>
      </c>
      <c r="R325" s="176">
        <f>Q325*H325</f>
        <v>0</v>
      </c>
      <c r="S325" s="176">
        <v>0</v>
      </c>
      <c r="T325" s="177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8" t="s">
        <v>453</v>
      </c>
      <c r="AT325" s="178" t="s">
        <v>150</v>
      </c>
      <c r="AU325" s="178" t="s">
        <v>87</v>
      </c>
      <c r="AY325" s="17" t="s">
        <v>147</v>
      </c>
      <c r="BE325" s="179">
        <f>IF(N325="základná",J325,0)</f>
        <v>0</v>
      </c>
      <c r="BF325" s="179">
        <f>IF(N325="znížená",J325,0)</f>
        <v>0</v>
      </c>
      <c r="BG325" s="179">
        <f>IF(N325="zákl. prenesená",J325,0)</f>
        <v>0</v>
      </c>
      <c r="BH325" s="179">
        <f>IF(N325="zníž. prenesená",J325,0)</f>
        <v>0</v>
      </c>
      <c r="BI325" s="179">
        <f>IF(N325="nulová",J325,0)</f>
        <v>0</v>
      </c>
      <c r="BJ325" s="17" t="s">
        <v>87</v>
      </c>
      <c r="BK325" s="179">
        <f>ROUND(I325*H325,2)</f>
        <v>0</v>
      </c>
      <c r="BL325" s="17" t="s">
        <v>453</v>
      </c>
      <c r="BM325" s="178" t="s">
        <v>524</v>
      </c>
    </row>
    <row r="326" spans="1:65" s="12" customFormat="1" ht="25.9" customHeight="1" x14ac:dyDescent="0.2">
      <c r="B326" s="153"/>
      <c r="D326" s="154" t="s">
        <v>71</v>
      </c>
      <c r="E326" s="155" t="s">
        <v>525</v>
      </c>
      <c r="F326" s="155" t="s">
        <v>526</v>
      </c>
      <c r="I326" s="156"/>
      <c r="J326" s="157" t="e">
        <f>BK326</f>
        <v>#REF!</v>
      </c>
      <c r="L326" s="153"/>
      <c r="M326" s="158"/>
      <c r="N326" s="159"/>
      <c r="O326" s="159"/>
      <c r="P326" s="160">
        <f>P327</f>
        <v>0</v>
      </c>
      <c r="Q326" s="159"/>
      <c r="R326" s="160">
        <f>R327</f>
        <v>0</v>
      </c>
      <c r="S326" s="159"/>
      <c r="T326" s="161">
        <f>T327</f>
        <v>0</v>
      </c>
      <c r="AR326" s="154" t="s">
        <v>154</v>
      </c>
      <c r="AT326" s="162" t="s">
        <v>71</v>
      </c>
      <c r="AU326" s="162" t="s">
        <v>72</v>
      </c>
      <c r="AY326" s="154" t="s">
        <v>147</v>
      </c>
      <c r="BK326" s="163" t="e">
        <f>BK327</f>
        <v>#REF!</v>
      </c>
    </row>
    <row r="327" spans="1:65" s="2" customFormat="1" ht="34.700000000000003" customHeight="1" x14ac:dyDescent="0.2">
      <c r="A327" s="32"/>
      <c r="B327" s="131"/>
      <c r="C327" s="166" t="s">
        <v>551</v>
      </c>
      <c r="D327" s="166" t="s">
        <v>150</v>
      </c>
      <c r="E327" s="167" t="s">
        <v>528</v>
      </c>
      <c r="F327" s="168" t="s">
        <v>641</v>
      </c>
      <c r="G327" s="169" t="s">
        <v>523</v>
      </c>
      <c r="H327" s="170">
        <v>0</v>
      </c>
      <c r="I327" s="171" t="e">
        <f>#REF!</f>
        <v>#REF!</v>
      </c>
      <c r="J327" s="172" t="e">
        <f>ROUND(I327*H327,2)</f>
        <v>#REF!</v>
      </c>
      <c r="K327" s="173"/>
      <c r="L327" s="33"/>
      <c r="M327" s="216" t="s">
        <v>1</v>
      </c>
      <c r="N327" s="217" t="s">
        <v>38</v>
      </c>
      <c r="O327" s="218"/>
      <c r="P327" s="219">
        <f>O327*H327</f>
        <v>0</v>
      </c>
      <c r="Q327" s="219">
        <v>0</v>
      </c>
      <c r="R327" s="219">
        <f>Q327*H327</f>
        <v>0</v>
      </c>
      <c r="S327" s="219">
        <v>0</v>
      </c>
      <c r="T327" s="220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8" t="s">
        <v>530</v>
      </c>
      <c r="AT327" s="178" t="s">
        <v>150</v>
      </c>
      <c r="AU327" s="178" t="s">
        <v>80</v>
      </c>
      <c r="AY327" s="17" t="s">
        <v>147</v>
      </c>
      <c r="BE327" s="179">
        <f>IF(N327="základná",J327,0)</f>
        <v>0</v>
      </c>
      <c r="BF327" s="179" t="e">
        <f>IF(N327="znížená",J327,0)</f>
        <v>#REF!</v>
      </c>
      <c r="BG327" s="179">
        <f>IF(N327="zákl. prenesená",J327,0)</f>
        <v>0</v>
      </c>
      <c r="BH327" s="179">
        <f>IF(N327="zníž. prenesená",J327,0)</f>
        <v>0</v>
      </c>
      <c r="BI327" s="179">
        <f>IF(N327="nulová",J327,0)</f>
        <v>0</v>
      </c>
      <c r="BJ327" s="17" t="s">
        <v>87</v>
      </c>
      <c r="BK327" s="179" t="e">
        <f>ROUND(I327*H327,2)</f>
        <v>#REF!</v>
      </c>
      <c r="BL327" s="17" t="s">
        <v>530</v>
      </c>
      <c r="BM327" s="178" t="s">
        <v>552</v>
      </c>
    </row>
    <row r="328" spans="1:65" s="2" customFormat="1" ht="6.95" customHeight="1" x14ac:dyDescent="0.2">
      <c r="A328" s="32"/>
      <c r="B328" s="50"/>
      <c r="C328" s="51"/>
      <c r="D328" s="51"/>
      <c r="E328" s="51"/>
      <c r="F328" s="51"/>
      <c r="G328" s="51"/>
      <c r="H328" s="51"/>
      <c r="I328" s="51"/>
      <c r="J328" s="51"/>
      <c r="K328" s="51"/>
      <c r="L328" s="33"/>
      <c r="M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</row>
  </sheetData>
  <autoFilter ref="C143:K327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tabSelected="1" workbookViewId="0">
      <selection activeCell="M19" sqref="M1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 x14ac:dyDescent="0.2"/>
    <row r="2" spans="1:8" s="1" customFormat="1" ht="36.950000000000003" customHeight="1" x14ac:dyDescent="0.2"/>
    <row r="3" spans="1:8" s="1" customFormat="1" ht="6.95" customHeight="1" x14ac:dyDescent="0.2">
      <c r="B3" s="18"/>
      <c r="C3" s="19"/>
      <c r="D3" s="19"/>
      <c r="E3" s="19"/>
      <c r="F3" s="19"/>
      <c r="G3" s="19"/>
      <c r="H3" s="20"/>
    </row>
    <row r="4" spans="1:8" s="1" customFormat="1" ht="24.95" customHeight="1" x14ac:dyDescent="0.2">
      <c r="B4" s="20"/>
      <c r="C4" s="21" t="s">
        <v>633</v>
      </c>
      <c r="H4" s="20"/>
    </row>
    <row r="5" spans="1:8" s="1" customFormat="1" ht="12" customHeight="1" x14ac:dyDescent="0.2">
      <c r="B5" s="20"/>
      <c r="C5" s="24" t="s">
        <v>12</v>
      </c>
      <c r="D5" s="242" t="s">
        <v>13</v>
      </c>
      <c r="E5" s="238"/>
      <c r="F5" s="238"/>
      <c r="H5" s="20"/>
    </row>
    <row r="6" spans="1:8" s="1" customFormat="1" ht="36.950000000000003" customHeight="1" x14ac:dyDescent="0.2">
      <c r="B6" s="20"/>
      <c r="C6" s="26" t="s">
        <v>15</v>
      </c>
      <c r="D6" s="239" t="s">
        <v>16</v>
      </c>
      <c r="E6" s="238"/>
      <c r="F6" s="238"/>
      <c r="H6" s="20"/>
    </row>
    <row r="7" spans="1:8" s="1" customFormat="1" ht="16.5" customHeight="1" x14ac:dyDescent="0.2">
      <c r="B7" s="20"/>
      <c r="C7" s="27" t="s">
        <v>21</v>
      </c>
      <c r="D7" s="58">
        <f>'Rekapitulácia stavby'!AN8</f>
        <v>0</v>
      </c>
      <c r="H7" s="20"/>
    </row>
    <row r="8" spans="1:8" s="2" customFormat="1" ht="10.9" customHeight="1" x14ac:dyDescent="0.2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 x14ac:dyDescent="0.2">
      <c r="A9" s="142"/>
      <c r="B9" s="143"/>
      <c r="C9" s="144" t="s">
        <v>53</v>
      </c>
      <c r="D9" s="145" t="s">
        <v>54</v>
      </c>
      <c r="E9" s="145" t="s">
        <v>135</v>
      </c>
      <c r="F9" s="146" t="s">
        <v>634</v>
      </c>
      <c r="G9" s="142"/>
      <c r="H9" s="143"/>
    </row>
    <row r="10" spans="1:8" s="2" customFormat="1" ht="26.45" customHeight="1" x14ac:dyDescent="0.2">
      <c r="A10" s="32"/>
      <c r="B10" s="33"/>
      <c r="C10" s="221" t="s">
        <v>635</v>
      </c>
      <c r="D10" s="221" t="s">
        <v>78</v>
      </c>
      <c r="E10" s="32"/>
      <c r="F10" s="32"/>
      <c r="G10" s="32"/>
      <c r="H10" s="33"/>
    </row>
    <row r="11" spans="1:8" s="2" customFormat="1" ht="16.899999999999999" customHeight="1" x14ac:dyDescent="0.2">
      <c r="A11" s="32"/>
      <c r="B11" s="33"/>
      <c r="C11" s="222" t="s">
        <v>91</v>
      </c>
      <c r="D11" s="223" t="s">
        <v>1</v>
      </c>
      <c r="E11" s="224" t="s">
        <v>1</v>
      </c>
      <c r="F11" s="225">
        <v>34.299999999999997</v>
      </c>
      <c r="G11" s="32"/>
      <c r="H11" s="33"/>
    </row>
    <row r="12" spans="1:8" s="2" customFormat="1" ht="16.899999999999999" customHeight="1" x14ac:dyDescent="0.2">
      <c r="A12" s="32"/>
      <c r="B12" s="33"/>
      <c r="C12" s="226" t="s">
        <v>1</v>
      </c>
      <c r="D12" s="226" t="s">
        <v>329</v>
      </c>
      <c r="E12" s="17" t="s">
        <v>1</v>
      </c>
      <c r="F12" s="227">
        <v>16</v>
      </c>
      <c r="G12" s="32"/>
      <c r="H12" s="33"/>
    </row>
    <row r="13" spans="1:8" s="2" customFormat="1" ht="16.899999999999999" customHeight="1" x14ac:dyDescent="0.2">
      <c r="A13" s="32"/>
      <c r="B13" s="33"/>
      <c r="C13" s="226" t="s">
        <v>1</v>
      </c>
      <c r="D13" s="226" t="s">
        <v>330</v>
      </c>
      <c r="E13" s="17" t="s">
        <v>1</v>
      </c>
      <c r="F13" s="227">
        <v>15.8</v>
      </c>
      <c r="G13" s="32"/>
      <c r="H13" s="33"/>
    </row>
    <row r="14" spans="1:8" s="2" customFormat="1" ht="16.899999999999999" customHeight="1" x14ac:dyDescent="0.2">
      <c r="A14" s="32"/>
      <c r="B14" s="33"/>
      <c r="C14" s="226" t="s">
        <v>1</v>
      </c>
      <c r="D14" s="226" t="s">
        <v>331</v>
      </c>
      <c r="E14" s="17" t="s">
        <v>1</v>
      </c>
      <c r="F14" s="227">
        <v>2.5</v>
      </c>
      <c r="G14" s="32"/>
      <c r="H14" s="33"/>
    </row>
    <row r="15" spans="1:8" s="2" customFormat="1" ht="16.899999999999999" customHeight="1" x14ac:dyDescent="0.2">
      <c r="A15" s="32"/>
      <c r="B15" s="33"/>
      <c r="C15" s="226" t="s">
        <v>91</v>
      </c>
      <c r="D15" s="226" t="s">
        <v>164</v>
      </c>
      <c r="E15" s="17" t="s">
        <v>1</v>
      </c>
      <c r="F15" s="227">
        <v>34.299999999999997</v>
      </c>
      <c r="G15" s="32"/>
      <c r="H15" s="33"/>
    </row>
    <row r="16" spans="1:8" s="2" customFormat="1" ht="16.899999999999999" customHeight="1" x14ac:dyDescent="0.2">
      <c r="A16" s="32"/>
      <c r="B16" s="33"/>
      <c r="C16" s="228" t="s">
        <v>636</v>
      </c>
      <c r="D16" s="32"/>
      <c r="E16" s="32"/>
      <c r="F16" s="32"/>
      <c r="G16" s="32"/>
      <c r="H16" s="33"/>
    </row>
    <row r="17" spans="1:8" s="2" customFormat="1" ht="16.899999999999999" customHeight="1" x14ac:dyDescent="0.2">
      <c r="A17" s="32"/>
      <c r="B17" s="33"/>
      <c r="C17" s="226" t="s">
        <v>326</v>
      </c>
      <c r="D17" s="226" t="s">
        <v>327</v>
      </c>
      <c r="E17" s="17" t="s">
        <v>208</v>
      </c>
      <c r="F17" s="227">
        <v>34.299999999999997</v>
      </c>
      <c r="G17" s="32"/>
      <c r="H17" s="33"/>
    </row>
    <row r="18" spans="1:8" s="2" customFormat="1" ht="16.899999999999999" customHeight="1" x14ac:dyDescent="0.2">
      <c r="A18" s="32"/>
      <c r="B18" s="33"/>
      <c r="C18" s="226" t="s">
        <v>266</v>
      </c>
      <c r="D18" s="226" t="s">
        <v>267</v>
      </c>
      <c r="E18" s="17" t="s">
        <v>208</v>
      </c>
      <c r="F18" s="227">
        <v>34.299999999999997</v>
      </c>
      <c r="G18" s="32"/>
      <c r="H18" s="33"/>
    </row>
    <row r="19" spans="1:8" s="2" customFormat="1" ht="16.899999999999999" customHeight="1" x14ac:dyDescent="0.2">
      <c r="A19" s="32"/>
      <c r="B19" s="33"/>
      <c r="C19" s="226" t="s">
        <v>347</v>
      </c>
      <c r="D19" s="226" t="s">
        <v>348</v>
      </c>
      <c r="E19" s="17" t="s">
        <v>208</v>
      </c>
      <c r="F19" s="227">
        <v>34.299999999999997</v>
      </c>
      <c r="G19" s="32"/>
      <c r="H19" s="33"/>
    </row>
    <row r="20" spans="1:8" s="2" customFormat="1" ht="16.899999999999999" customHeight="1" x14ac:dyDescent="0.2">
      <c r="A20" s="32"/>
      <c r="B20" s="33"/>
      <c r="C20" s="226" t="s">
        <v>351</v>
      </c>
      <c r="D20" s="226" t="s">
        <v>352</v>
      </c>
      <c r="E20" s="17" t="s">
        <v>208</v>
      </c>
      <c r="F20" s="227">
        <v>34.299999999999997</v>
      </c>
      <c r="G20" s="32"/>
      <c r="H20" s="33"/>
    </row>
    <row r="21" spans="1:8" s="2" customFormat="1" ht="16.899999999999999" customHeight="1" x14ac:dyDescent="0.2">
      <c r="A21" s="32"/>
      <c r="B21" s="33"/>
      <c r="C21" s="222" t="s">
        <v>637</v>
      </c>
      <c r="D21" s="223" t="s">
        <v>1</v>
      </c>
      <c r="E21" s="224" t="s">
        <v>1</v>
      </c>
      <c r="F21" s="225">
        <v>15.5</v>
      </c>
      <c r="G21" s="32"/>
      <c r="H21" s="33"/>
    </row>
    <row r="22" spans="1:8" s="2" customFormat="1" ht="16.899999999999999" customHeight="1" x14ac:dyDescent="0.2">
      <c r="A22" s="32"/>
      <c r="B22" s="33"/>
      <c r="C22" s="226" t="s">
        <v>1</v>
      </c>
      <c r="D22" s="226" t="s">
        <v>638</v>
      </c>
      <c r="E22" s="17" t="s">
        <v>1</v>
      </c>
      <c r="F22" s="227">
        <v>15.5</v>
      </c>
      <c r="G22" s="32"/>
      <c r="H22" s="33"/>
    </row>
    <row r="23" spans="1:8" s="2" customFormat="1" ht="16.899999999999999" customHeight="1" x14ac:dyDescent="0.2">
      <c r="A23" s="32"/>
      <c r="B23" s="33"/>
      <c r="C23" s="226" t="s">
        <v>637</v>
      </c>
      <c r="D23" s="226" t="s">
        <v>164</v>
      </c>
      <c r="E23" s="17" t="s">
        <v>1</v>
      </c>
      <c r="F23" s="227">
        <v>15.5</v>
      </c>
      <c r="G23" s="32"/>
      <c r="H23" s="33"/>
    </row>
    <row r="24" spans="1:8" s="2" customFormat="1" ht="16.899999999999999" customHeight="1" x14ac:dyDescent="0.2">
      <c r="A24" s="32"/>
      <c r="B24" s="33"/>
      <c r="C24" s="222" t="s">
        <v>88</v>
      </c>
      <c r="D24" s="223" t="s">
        <v>1</v>
      </c>
      <c r="E24" s="224" t="s">
        <v>1</v>
      </c>
      <c r="F24" s="225">
        <v>9</v>
      </c>
      <c r="G24" s="32"/>
      <c r="H24" s="33"/>
    </row>
    <row r="25" spans="1:8" s="2" customFormat="1" ht="16.899999999999999" customHeight="1" x14ac:dyDescent="0.2">
      <c r="A25" s="32"/>
      <c r="B25" s="33"/>
      <c r="C25" s="226" t="s">
        <v>1</v>
      </c>
      <c r="D25" s="226" t="s">
        <v>295</v>
      </c>
      <c r="E25" s="17" t="s">
        <v>1</v>
      </c>
      <c r="F25" s="227">
        <v>8</v>
      </c>
      <c r="G25" s="32"/>
      <c r="H25" s="33"/>
    </row>
    <row r="26" spans="1:8" s="2" customFormat="1" ht="16.899999999999999" customHeight="1" x14ac:dyDescent="0.2">
      <c r="A26" s="32"/>
      <c r="B26" s="33"/>
      <c r="C26" s="226" t="s">
        <v>1</v>
      </c>
      <c r="D26" s="226" t="s">
        <v>296</v>
      </c>
      <c r="E26" s="17" t="s">
        <v>1</v>
      </c>
      <c r="F26" s="227">
        <v>1</v>
      </c>
      <c r="G26" s="32"/>
      <c r="H26" s="33"/>
    </row>
    <row r="27" spans="1:8" s="2" customFormat="1" ht="16.899999999999999" customHeight="1" x14ac:dyDescent="0.2">
      <c r="A27" s="32"/>
      <c r="B27" s="33"/>
      <c r="C27" s="226" t="s">
        <v>88</v>
      </c>
      <c r="D27" s="226" t="s">
        <v>164</v>
      </c>
      <c r="E27" s="17" t="s">
        <v>1</v>
      </c>
      <c r="F27" s="227">
        <v>9</v>
      </c>
      <c r="G27" s="32"/>
      <c r="H27" s="33"/>
    </row>
    <row r="28" spans="1:8" s="2" customFormat="1" ht="16.899999999999999" customHeight="1" x14ac:dyDescent="0.2">
      <c r="A28" s="32"/>
      <c r="B28" s="33"/>
      <c r="C28" s="228" t="s">
        <v>636</v>
      </c>
      <c r="D28" s="32"/>
      <c r="E28" s="32"/>
      <c r="F28" s="32"/>
      <c r="G28" s="32"/>
      <c r="H28" s="33"/>
    </row>
    <row r="29" spans="1:8" s="2" customFormat="1" ht="16.899999999999999" customHeight="1" x14ac:dyDescent="0.2">
      <c r="A29" s="32"/>
      <c r="B29" s="33"/>
      <c r="C29" s="226" t="s">
        <v>292</v>
      </c>
      <c r="D29" s="226" t="s">
        <v>293</v>
      </c>
      <c r="E29" s="17" t="s">
        <v>208</v>
      </c>
      <c r="F29" s="227">
        <v>9</v>
      </c>
      <c r="G29" s="32"/>
      <c r="H29" s="33"/>
    </row>
    <row r="30" spans="1:8" s="2" customFormat="1" ht="16.899999999999999" customHeight="1" x14ac:dyDescent="0.2">
      <c r="A30" s="32"/>
      <c r="B30" s="33"/>
      <c r="C30" s="226" t="s">
        <v>302</v>
      </c>
      <c r="D30" s="226" t="s">
        <v>303</v>
      </c>
      <c r="E30" s="17" t="s">
        <v>208</v>
      </c>
      <c r="F30" s="227">
        <v>16.5</v>
      </c>
      <c r="G30" s="32"/>
      <c r="H30" s="33"/>
    </row>
    <row r="31" spans="1:8" s="2" customFormat="1" ht="16.899999999999999" customHeight="1" x14ac:dyDescent="0.2">
      <c r="A31" s="32"/>
      <c r="B31" s="33"/>
      <c r="C31" s="222" t="s">
        <v>95</v>
      </c>
      <c r="D31" s="223" t="s">
        <v>1</v>
      </c>
      <c r="E31" s="224" t="s">
        <v>1</v>
      </c>
      <c r="F31" s="225">
        <v>7.5</v>
      </c>
      <c r="G31" s="32"/>
      <c r="H31" s="33"/>
    </row>
    <row r="32" spans="1:8" s="2" customFormat="1" ht="16.899999999999999" customHeight="1" x14ac:dyDescent="0.2">
      <c r="A32" s="32"/>
      <c r="B32" s="33"/>
      <c r="C32" s="226" t="s">
        <v>1</v>
      </c>
      <c r="D32" s="226" t="s">
        <v>301</v>
      </c>
      <c r="E32" s="17" t="s">
        <v>1</v>
      </c>
      <c r="F32" s="227">
        <v>7.5</v>
      </c>
      <c r="G32" s="32"/>
      <c r="H32" s="33"/>
    </row>
    <row r="33" spans="1:8" s="2" customFormat="1" ht="16.899999999999999" customHeight="1" x14ac:dyDescent="0.2">
      <c r="A33" s="32"/>
      <c r="B33" s="33"/>
      <c r="C33" s="226" t="s">
        <v>95</v>
      </c>
      <c r="D33" s="226" t="s">
        <v>164</v>
      </c>
      <c r="E33" s="17" t="s">
        <v>1</v>
      </c>
      <c r="F33" s="227">
        <v>7.5</v>
      </c>
      <c r="G33" s="32"/>
      <c r="H33" s="33"/>
    </row>
    <row r="34" spans="1:8" s="2" customFormat="1" ht="16.899999999999999" customHeight="1" x14ac:dyDescent="0.2">
      <c r="A34" s="32"/>
      <c r="B34" s="33"/>
      <c r="C34" s="228" t="s">
        <v>636</v>
      </c>
      <c r="D34" s="32"/>
      <c r="E34" s="32"/>
      <c r="F34" s="32"/>
      <c r="G34" s="32"/>
      <c r="H34" s="33"/>
    </row>
    <row r="35" spans="1:8" s="2" customFormat="1" ht="16.899999999999999" customHeight="1" x14ac:dyDescent="0.2">
      <c r="A35" s="32"/>
      <c r="B35" s="33"/>
      <c r="C35" s="226" t="s">
        <v>298</v>
      </c>
      <c r="D35" s="226" t="s">
        <v>299</v>
      </c>
      <c r="E35" s="17" t="s">
        <v>208</v>
      </c>
      <c r="F35" s="227">
        <v>7.5</v>
      </c>
      <c r="G35" s="32"/>
      <c r="H35" s="33"/>
    </row>
    <row r="36" spans="1:8" s="2" customFormat="1" ht="16.899999999999999" customHeight="1" x14ac:dyDescent="0.2">
      <c r="A36" s="32"/>
      <c r="B36" s="33"/>
      <c r="C36" s="226" t="s">
        <v>302</v>
      </c>
      <c r="D36" s="226" t="s">
        <v>303</v>
      </c>
      <c r="E36" s="17" t="s">
        <v>208</v>
      </c>
      <c r="F36" s="227">
        <v>16.5</v>
      </c>
      <c r="G36" s="32"/>
      <c r="H36" s="33"/>
    </row>
    <row r="37" spans="1:8" s="2" customFormat="1" ht="16.899999999999999" customHeight="1" x14ac:dyDescent="0.2">
      <c r="A37" s="32"/>
      <c r="B37" s="33"/>
      <c r="C37" s="222" t="s">
        <v>639</v>
      </c>
      <c r="D37" s="223" t="s">
        <v>1</v>
      </c>
      <c r="E37" s="224" t="s">
        <v>1</v>
      </c>
      <c r="F37" s="225">
        <v>2</v>
      </c>
      <c r="G37" s="32"/>
      <c r="H37" s="33"/>
    </row>
    <row r="38" spans="1:8" s="2" customFormat="1" ht="16.899999999999999" customHeight="1" x14ac:dyDescent="0.2">
      <c r="A38" s="32"/>
      <c r="B38" s="33"/>
      <c r="C38" s="226" t="s">
        <v>639</v>
      </c>
      <c r="D38" s="226" t="s">
        <v>640</v>
      </c>
      <c r="E38" s="17" t="s">
        <v>1</v>
      </c>
      <c r="F38" s="227">
        <v>2</v>
      </c>
      <c r="G38" s="32"/>
      <c r="H38" s="33"/>
    </row>
    <row r="39" spans="1:8" s="2" customFormat="1" ht="16.899999999999999" customHeight="1" x14ac:dyDescent="0.2">
      <c r="A39" s="32"/>
      <c r="B39" s="33"/>
      <c r="C39" s="222" t="s">
        <v>428</v>
      </c>
      <c r="D39" s="223" t="s">
        <v>1</v>
      </c>
      <c r="E39" s="224" t="s">
        <v>1</v>
      </c>
      <c r="F39" s="225">
        <v>25.08</v>
      </c>
      <c r="G39" s="32"/>
      <c r="H39" s="33"/>
    </row>
    <row r="40" spans="1:8" s="2" customFormat="1" ht="16.899999999999999" customHeight="1" x14ac:dyDescent="0.2">
      <c r="A40" s="32"/>
      <c r="B40" s="33"/>
      <c r="C40" s="226" t="s">
        <v>1</v>
      </c>
      <c r="D40" s="226" t="s">
        <v>427</v>
      </c>
      <c r="E40" s="17" t="s">
        <v>1</v>
      </c>
      <c r="F40" s="227">
        <v>25.08</v>
      </c>
      <c r="G40" s="32"/>
      <c r="H40" s="33"/>
    </row>
    <row r="41" spans="1:8" s="2" customFormat="1" ht="16.899999999999999" customHeight="1" x14ac:dyDescent="0.2">
      <c r="A41" s="32"/>
      <c r="B41" s="33"/>
      <c r="C41" s="226" t="s">
        <v>428</v>
      </c>
      <c r="D41" s="226" t="s">
        <v>164</v>
      </c>
      <c r="E41" s="17" t="s">
        <v>1</v>
      </c>
      <c r="F41" s="227">
        <v>25.08</v>
      </c>
      <c r="G41" s="32"/>
      <c r="H41" s="33"/>
    </row>
    <row r="42" spans="1:8" s="2" customFormat="1" ht="16.899999999999999" customHeight="1" x14ac:dyDescent="0.2">
      <c r="A42" s="32"/>
      <c r="B42" s="33"/>
      <c r="C42" s="222" t="s">
        <v>93</v>
      </c>
      <c r="D42" s="223" t="s">
        <v>1</v>
      </c>
      <c r="E42" s="224" t="s">
        <v>1</v>
      </c>
      <c r="F42" s="225">
        <v>82.697000000000003</v>
      </c>
      <c r="G42" s="32"/>
      <c r="H42" s="33"/>
    </row>
    <row r="43" spans="1:8" s="2" customFormat="1" ht="16.899999999999999" customHeight="1" x14ac:dyDescent="0.2">
      <c r="A43" s="32"/>
      <c r="B43" s="33"/>
      <c r="C43" s="226" t="s">
        <v>1</v>
      </c>
      <c r="D43" s="226" t="s">
        <v>85</v>
      </c>
      <c r="E43" s="17" t="s">
        <v>1</v>
      </c>
      <c r="F43" s="227">
        <v>41.777000000000001</v>
      </c>
      <c r="G43" s="32"/>
      <c r="H43" s="33"/>
    </row>
    <row r="44" spans="1:8" s="2" customFormat="1" ht="16.899999999999999" customHeight="1" x14ac:dyDescent="0.2">
      <c r="A44" s="32"/>
      <c r="B44" s="33"/>
      <c r="C44" s="226" t="s">
        <v>1</v>
      </c>
      <c r="D44" s="226" t="s">
        <v>483</v>
      </c>
      <c r="E44" s="17" t="s">
        <v>1</v>
      </c>
      <c r="F44" s="227">
        <v>38.82</v>
      </c>
      <c r="G44" s="32"/>
      <c r="H44" s="33"/>
    </row>
    <row r="45" spans="1:8" s="2" customFormat="1" ht="16.899999999999999" customHeight="1" x14ac:dyDescent="0.2">
      <c r="A45" s="32"/>
      <c r="B45" s="33"/>
      <c r="C45" s="226" t="s">
        <v>1</v>
      </c>
      <c r="D45" s="226" t="s">
        <v>484</v>
      </c>
      <c r="E45" s="17" t="s">
        <v>1</v>
      </c>
      <c r="F45" s="227">
        <v>2.1</v>
      </c>
      <c r="G45" s="32"/>
      <c r="H45" s="33"/>
    </row>
    <row r="46" spans="1:8" s="2" customFormat="1" ht="16.899999999999999" customHeight="1" x14ac:dyDescent="0.2">
      <c r="A46" s="32"/>
      <c r="B46" s="33"/>
      <c r="C46" s="226" t="s">
        <v>93</v>
      </c>
      <c r="D46" s="226" t="s">
        <v>164</v>
      </c>
      <c r="E46" s="17" t="s">
        <v>1</v>
      </c>
      <c r="F46" s="227">
        <v>82.697000000000003</v>
      </c>
      <c r="G46" s="32"/>
      <c r="H46" s="33"/>
    </row>
    <row r="47" spans="1:8" s="2" customFormat="1" ht="16.899999999999999" customHeight="1" x14ac:dyDescent="0.2">
      <c r="A47" s="32"/>
      <c r="B47" s="33"/>
      <c r="C47" s="228" t="s">
        <v>636</v>
      </c>
      <c r="D47" s="32"/>
      <c r="E47" s="32"/>
      <c r="F47" s="32"/>
      <c r="G47" s="32"/>
      <c r="H47" s="33"/>
    </row>
    <row r="48" spans="1:8" s="2" customFormat="1" ht="22.5" x14ac:dyDescent="0.2">
      <c r="A48" s="32"/>
      <c r="B48" s="33"/>
      <c r="C48" s="226" t="s">
        <v>480</v>
      </c>
      <c r="D48" s="226" t="s">
        <v>481</v>
      </c>
      <c r="E48" s="17" t="s">
        <v>158</v>
      </c>
      <c r="F48" s="227">
        <v>82.697000000000003</v>
      </c>
      <c r="G48" s="32"/>
      <c r="H48" s="33"/>
    </row>
    <row r="49" spans="1:8" s="2" customFormat="1" ht="16.899999999999999" customHeight="1" x14ac:dyDescent="0.2">
      <c r="A49" s="32"/>
      <c r="B49" s="33"/>
      <c r="C49" s="226" t="s">
        <v>459</v>
      </c>
      <c r="D49" s="226" t="s">
        <v>460</v>
      </c>
      <c r="E49" s="17" t="s">
        <v>158</v>
      </c>
      <c r="F49" s="227">
        <v>82.697000000000003</v>
      </c>
      <c r="G49" s="32"/>
      <c r="H49" s="33"/>
    </row>
    <row r="50" spans="1:8" s="2" customFormat="1" ht="16.899999999999999" customHeight="1" x14ac:dyDescent="0.2">
      <c r="A50" s="32"/>
      <c r="B50" s="33"/>
      <c r="C50" s="226" t="s">
        <v>463</v>
      </c>
      <c r="D50" s="226" t="s">
        <v>464</v>
      </c>
      <c r="E50" s="17" t="s">
        <v>158</v>
      </c>
      <c r="F50" s="227">
        <v>82.697000000000003</v>
      </c>
      <c r="G50" s="32"/>
      <c r="H50" s="33"/>
    </row>
    <row r="51" spans="1:8" s="2" customFormat="1" ht="16.899999999999999" customHeight="1" x14ac:dyDescent="0.2">
      <c r="A51" s="32"/>
      <c r="B51" s="33"/>
      <c r="C51" s="226" t="s">
        <v>467</v>
      </c>
      <c r="D51" s="226" t="s">
        <v>468</v>
      </c>
      <c r="E51" s="17" t="s">
        <v>158</v>
      </c>
      <c r="F51" s="227">
        <v>82.697000000000003</v>
      </c>
      <c r="G51" s="32"/>
      <c r="H51" s="33"/>
    </row>
    <row r="52" spans="1:8" s="2" customFormat="1" ht="16.899999999999999" customHeight="1" x14ac:dyDescent="0.2">
      <c r="A52" s="32"/>
      <c r="B52" s="33"/>
      <c r="C52" s="222" t="s">
        <v>85</v>
      </c>
      <c r="D52" s="223" t="s">
        <v>1</v>
      </c>
      <c r="E52" s="224" t="s">
        <v>1</v>
      </c>
      <c r="F52" s="225">
        <v>41.777000000000001</v>
      </c>
      <c r="G52" s="32"/>
      <c r="H52" s="33"/>
    </row>
    <row r="53" spans="1:8" s="2" customFormat="1" ht="16.899999999999999" customHeight="1" x14ac:dyDescent="0.2">
      <c r="A53" s="32"/>
      <c r="B53" s="33"/>
      <c r="C53" s="226" t="s">
        <v>1</v>
      </c>
      <c r="D53" s="226" t="s">
        <v>204</v>
      </c>
      <c r="E53" s="17" t="s">
        <v>1</v>
      </c>
      <c r="F53" s="227">
        <v>41.777000000000001</v>
      </c>
      <c r="G53" s="32"/>
      <c r="H53" s="33"/>
    </row>
    <row r="54" spans="1:8" s="2" customFormat="1" ht="16.899999999999999" customHeight="1" x14ac:dyDescent="0.2">
      <c r="A54" s="32"/>
      <c r="B54" s="33"/>
      <c r="C54" s="226" t="s">
        <v>85</v>
      </c>
      <c r="D54" s="226" t="s">
        <v>164</v>
      </c>
      <c r="E54" s="17" t="s">
        <v>1</v>
      </c>
      <c r="F54" s="227">
        <v>41.777000000000001</v>
      </c>
      <c r="G54" s="32"/>
      <c r="H54" s="33"/>
    </row>
    <row r="55" spans="1:8" s="2" customFormat="1" ht="16.899999999999999" customHeight="1" x14ac:dyDescent="0.2">
      <c r="A55" s="32"/>
      <c r="B55" s="33"/>
      <c r="C55" s="228" t="s">
        <v>636</v>
      </c>
      <c r="D55" s="32"/>
      <c r="E55" s="32"/>
      <c r="F55" s="32"/>
      <c r="G55" s="32"/>
      <c r="H55" s="33"/>
    </row>
    <row r="56" spans="1:8" s="2" customFormat="1" ht="22.5" x14ac:dyDescent="0.2">
      <c r="A56" s="32"/>
      <c r="B56" s="33"/>
      <c r="C56" s="226" t="s">
        <v>201</v>
      </c>
      <c r="D56" s="226" t="s">
        <v>202</v>
      </c>
      <c r="E56" s="17" t="s">
        <v>158</v>
      </c>
      <c r="F56" s="227">
        <v>41.777000000000001</v>
      </c>
      <c r="G56" s="32"/>
      <c r="H56" s="33"/>
    </row>
    <row r="57" spans="1:8" s="2" customFormat="1" ht="16.899999999999999" customHeight="1" x14ac:dyDescent="0.2">
      <c r="A57" s="32"/>
      <c r="B57" s="33"/>
      <c r="C57" s="226" t="s">
        <v>171</v>
      </c>
      <c r="D57" s="226" t="s">
        <v>172</v>
      </c>
      <c r="E57" s="17" t="s">
        <v>158</v>
      </c>
      <c r="F57" s="227">
        <v>41.777000000000001</v>
      </c>
      <c r="G57" s="32"/>
      <c r="H57" s="33"/>
    </row>
    <row r="58" spans="1:8" s="2" customFormat="1" ht="16.899999999999999" customHeight="1" x14ac:dyDescent="0.2">
      <c r="A58" s="32"/>
      <c r="B58" s="33"/>
      <c r="C58" s="226" t="s">
        <v>181</v>
      </c>
      <c r="D58" s="226" t="s">
        <v>182</v>
      </c>
      <c r="E58" s="17" t="s">
        <v>158</v>
      </c>
      <c r="F58" s="227">
        <v>41.777000000000001</v>
      </c>
      <c r="G58" s="32"/>
      <c r="H58" s="33"/>
    </row>
    <row r="59" spans="1:8" s="2" customFormat="1" ht="22.5" x14ac:dyDescent="0.2">
      <c r="A59" s="32"/>
      <c r="B59" s="33"/>
      <c r="C59" s="226" t="s">
        <v>435</v>
      </c>
      <c r="D59" s="226" t="s">
        <v>436</v>
      </c>
      <c r="E59" s="17" t="s">
        <v>158</v>
      </c>
      <c r="F59" s="227">
        <v>41.777000000000001</v>
      </c>
      <c r="G59" s="32"/>
      <c r="H59" s="33"/>
    </row>
    <row r="60" spans="1:8" s="2" customFormat="1" ht="16.899999999999999" customHeight="1" x14ac:dyDescent="0.2">
      <c r="A60" s="32"/>
      <c r="B60" s="33"/>
      <c r="C60" s="226" t="s">
        <v>476</v>
      </c>
      <c r="D60" s="226" t="s">
        <v>477</v>
      </c>
      <c r="E60" s="17" t="s">
        <v>158</v>
      </c>
      <c r="F60" s="227">
        <v>41.777000000000001</v>
      </c>
      <c r="G60" s="32"/>
      <c r="H60" s="33"/>
    </row>
    <row r="61" spans="1:8" s="2" customFormat="1" ht="22.5" x14ac:dyDescent="0.2">
      <c r="A61" s="32"/>
      <c r="B61" s="33"/>
      <c r="C61" s="226" t="s">
        <v>480</v>
      </c>
      <c r="D61" s="226" t="s">
        <v>481</v>
      </c>
      <c r="E61" s="17" t="s">
        <v>158</v>
      </c>
      <c r="F61" s="227">
        <v>82.697000000000003</v>
      </c>
      <c r="G61" s="32"/>
      <c r="H61" s="33"/>
    </row>
    <row r="62" spans="1:8" s="2" customFormat="1" ht="16.899999999999999" customHeight="1" x14ac:dyDescent="0.2">
      <c r="A62" s="32"/>
      <c r="B62" s="33"/>
      <c r="C62" s="226" t="s">
        <v>188</v>
      </c>
      <c r="D62" s="226" t="s">
        <v>189</v>
      </c>
      <c r="E62" s="17" t="s">
        <v>158</v>
      </c>
      <c r="F62" s="227">
        <v>41.777000000000001</v>
      </c>
      <c r="G62" s="32"/>
      <c r="H62" s="33"/>
    </row>
    <row r="63" spans="1:8" s="2" customFormat="1" ht="16.899999999999999" customHeight="1" x14ac:dyDescent="0.2">
      <c r="A63" s="32"/>
      <c r="B63" s="33"/>
      <c r="C63" s="226" t="s">
        <v>197</v>
      </c>
      <c r="D63" s="226" t="s">
        <v>198</v>
      </c>
      <c r="E63" s="17" t="s">
        <v>158</v>
      </c>
      <c r="F63" s="227">
        <v>41.777000000000001</v>
      </c>
      <c r="G63" s="32"/>
      <c r="H63" s="33"/>
    </row>
    <row r="64" spans="1:8" s="2" customFormat="1" ht="26.45" customHeight="1" x14ac:dyDescent="0.2">
      <c r="A64" s="32"/>
      <c r="B64" s="33"/>
      <c r="C64" s="229" t="s">
        <v>82</v>
      </c>
      <c r="D64" s="221" t="s">
        <v>83</v>
      </c>
      <c r="E64" s="32"/>
      <c r="F64" s="32"/>
      <c r="G64" s="32"/>
      <c r="H64" s="33"/>
    </row>
    <row r="65" spans="1:8" s="2" customFormat="1" ht="16.899999999999999" customHeight="1" x14ac:dyDescent="0.2">
      <c r="A65" s="32"/>
      <c r="B65" s="33"/>
      <c r="C65" s="222" t="s">
        <v>91</v>
      </c>
      <c r="D65" s="223" t="s">
        <v>1</v>
      </c>
      <c r="E65" s="224" t="s">
        <v>1</v>
      </c>
      <c r="F65" s="225">
        <v>51.2</v>
      </c>
      <c r="G65" s="32"/>
      <c r="H65" s="33"/>
    </row>
    <row r="66" spans="1:8" s="2" customFormat="1" ht="16.899999999999999" customHeight="1" x14ac:dyDescent="0.2">
      <c r="A66" s="32"/>
      <c r="B66" s="33"/>
      <c r="C66" s="226" t="s">
        <v>1</v>
      </c>
      <c r="D66" s="226" t="s">
        <v>586</v>
      </c>
      <c r="E66" s="17" t="s">
        <v>1</v>
      </c>
      <c r="F66" s="227">
        <v>24</v>
      </c>
      <c r="G66" s="32"/>
      <c r="H66" s="33"/>
    </row>
    <row r="67" spans="1:8" s="2" customFormat="1" ht="16.899999999999999" customHeight="1" x14ac:dyDescent="0.2">
      <c r="A67" s="32"/>
      <c r="B67" s="33"/>
      <c r="C67" s="226" t="s">
        <v>1</v>
      </c>
      <c r="D67" s="226" t="s">
        <v>587</v>
      </c>
      <c r="E67" s="17" t="s">
        <v>1</v>
      </c>
      <c r="F67" s="227">
        <v>16.2</v>
      </c>
      <c r="G67" s="32"/>
      <c r="H67" s="33"/>
    </row>
    <row r="68" spans="1:8" s="2" customFormat="1" ht="16.899999999999999" customHeight="1" x14ac:dyDescent="0.2">
      <c r="A68" s="32"/>
      <c r="B68" s="33"/>
      <c r="C68" s="226" t="s">
        <v>1</v>
      </c>
      <c r="D68" s="226" t="s">
        <v>588</v>
      </c>
      <c r="E68" s="17" t="s">
        <v>1</v>
      </c>
      <c r="F68" s="227">
        <v>11</v>
      </c>
      <c r="G68" s="32"/>
      <c r="H68" s="33"/>
    </row>
    <row r="69" spans="1:8" s="2" customFormat="1" ht="16.899999999999999" customHeight="1" x14ac:dyDescent="0.2">
      <c r="A69" s="32"/>
      <c r="B69" s="33"/>
      <c r="C69" s="226" t="s">
        <v>91</v>
      </c>
      <c r="D69" s="226" t="s">
        <v>164</v>
      </c>
      <c r="E69" s="17" t="s">
        <v>1</v>
      </c>
      <c r="F69" s="227">
        <v>51.2</v>
      </c>
      <c r="G69" s="32"/>
      <c r="H69" s="33"/>
    </row>
    <row r="70" spans="1:8" s="2" customFormat="1" ht="16.899999999999999" customHeight="1" x14ac:dyDescent="0.2">
      <c r="A70" s="32"/>
      <c r="B70" s="33"/>
      <c r="C70" s="228" t="s">
        <v>636</v>
      </c>
      <c r="D70" s="32"/>
      <c r="E70" s="32"/>
      <c r="F70" s="32"/>
      <c r="G70" s="32"/>
      <c r="H70" s="33"/>
    </row>
    <row r="71" spans="1:8" s="2" customFormat="1" ht="16.899999999999999" customHeight="1" x14ac:dyDescent="0.2">
      <c r="A71" s="32"/>
      <c r="B71" s="33"/>
      <c r="C71" s="226" t="s">
        <v>326</v>
      </c>
      <c r="D71" s="226" t="s">
        <v>327</v>
      </c>
      <c r="E71" s="17" t="s">
        <v>208</v>
      </c>
      <c r="F71" s="227">
        <v>51.2</v>
      </c>
      <c r="G71" s="32"/>
      <c r="H71" s="33"/>
    </row>
    <row r="72" spans="1:8" s="2" customFormat="1" ht="16.899999999999999" customHeight="1" x14ac:dyDescent="0.2">
      <c r="A72" s="32"/>
      <c r="B72" s="33"/>
      <c r="C72" s="226" t="s">
        <v>266</v>
      </c>
      <c r="D72" s="226" t="s">
        <v>267</v>
      </c>
      <c r="E72" s="17" t="s">
        <v>208</v>
      </c>
      <c r="F72" s="227">
        <v>51.2</v>
      </c>
      <c r="G72" s="32"/>
      <c r="H72" s="33"/>
    </row>
    <row r="73" spans="1:8" s="2" customFormat="1" ht="16.899999999999999" customHeight="1" x14ac:dyDescent="0.2">
      <c r="A73" s="32"/>
      <c r="B73" s="33"/>
      <c r="C73" s="226" t="s">
        <v>347</v>
      </c>
      <c r="D73" s="226" t="s">
        <v>348</v>
      </c>
      <c r="E73" s="17" t="s">
        <v>208</v>
      </c>
      <c r="F73" s="227">
        <v>51.2</v>
      </c>
      <c r="G73" s="32"/>
      <c r="H73" s="33"/>
    </row>
    <row r="74" spans="1:8" s="2" customFormat="1" ht="16.899999999999999" customHeight="1" x14ac:dyDescent="0.2">
      <c r="A74" s="32"/>
      <c r="B74" s="33"/>
      <c r="C74" s="226" t="s">
        <v>351</v>
      </c>
      <c r="D74" s="226" t="s">
        <v>352</v>
      </c>
      <c r="E74" s="17" t="s">
        <v>208</v>
      </c>
      <c r="F74" s="227">
        <v>51.2</v>
      </c>
      <c r="G74" s="32"/>
      <c r="H74" s="33"/>
    </row>
    <row r="75" spans="1:8" s="2" customFormat="1" ht="16.899999999999999" customHeight="1" x14ac:dyDescent="0.2">
      <c r="A75" s="32"/>
      <c r="B75" s="33"/>
      <c r="C75" s="222" t="s">
        <v>637</v>
      </c>
      <c r="D75" s="223" t="s">
        <v>1</v>
      </c>
      <c r="E75" s="224" t="s">
        <v>1</v>
      </c>
      <c r="F75" s="225">
        <v>15.5</v>
      </c>
      <c r="G75" s="32"/>
      <c r="H75" s="33"/>
    </row>
    <row r="76" spans="1:8" s="2" customFormat="1" ht="16.899999999999999" customHeight="1" x14ac:dyDescent="0.2">
      <c r="A76" s="32"/>
      <c r="B76" s="33"/>
      <c r="C76" s="222" t="s">
        <v>88</v>
      </c>
      <c r="D76" s="223" t="s">
        <v>1</v>
      </c>
      <c r="E76" s="224" t="s">
        <v>1</v>
      </c>
      <c r="F76" s="225">
        <v>9</v>
      </c>
      <c r="G76" s="32"/>
      <c r="H76" s="33"/>
    </row>
    <row r="77" spans="1:8" s="2" customFormat="1" ht="16.899999999999999" customHeight="1" x14ac:dyDescent="0.2">
      <c r="A77" s="32"/>
      <c r="B77" s="33"/>
      <c r="C77" s="226" t="s">
        <v>1</v>
      </c>
      <c r="D77" s="226" t="s">
        <v>295</v>
      </c>
      <c r="E77" s="17" t="s">
        <v>1</v>
      </c>
      <c r="F77" s="227">
        <v>8</v>
      </c>
      <c r="G77" s="32"/>
      <c r="H77" s="33"/>
    </row>
    <row r="78" spans="1:8" s="2" customFormat="1" ht="16.899999999999999" customHeight="1" x14ac:dyDescent="0.2">
      <c r="A78" s="32"/>
      <c r="B78" s="33"/>
      <c r="C78" s="226" t="s">
        <v>1</v>
      </c>
      <c r="D78" s="226" t="s">
        <v>582</v>
      </c>
      <c r="E78" s="17" t="s">
        <v>1</v>
      </c>
      <c r="F78" s="227">
        <v>1</v>
      </c>
      <c r="G78" s="32"/>
      <c r="H78" s="33"/>
    </row>
    <row r="79" spans="1:8" s="2" customFormat="1" ht="16.899999999999999" customHeight="1" x14ac:dyDescent="0.2">
      <c r="A79" s="32"/>
      <c r="B79" s="33"/>
      <c r="C79" s="226" t="s">
        <v>88</v>
      </c>
      <c r="D79" s="226" t="s">
        <v>164</v>
      </c>
      <c r="E79" s="17" t="s">
        <v>1</v>
      </c>
      <c r="F79" s="227">
        <v>9</v>
      </c>
      <c r="G79" s="32"/>
      <c r="H79" s="33"/>
    </row>
    <row r="80" spans="1:8" s="2" customFormat="1" ht="16.899999999999999" customHeight="1" x14ac:dyDescent="0.2">
      <c r="A80" s="32"/>
      <c r="B80" s="33"/>
      <c r="C80" s="228" t="s">
        <v>636</v>
      </c>
      <c r="D80" s="32"/>
      <c r="E80" s="32"/>
      <c r="F80" s="32"/>
      <c r="G80" s="32"/>
      <c r="H80" s="33"/>
    </row>
    <row r="81" spans="1:8" s="2" customFormat="1" ht="16.899999999999999" customHeight="1" x14ac:dyDescent="0.2">
      <c r="A81" s="32"/>
      <c r="B81" s="33"/>
      <c r="C81" s="226" t="s">
        <v>292</v>
      </c>
      <c r="D81" s="226" t="s">
        <v>293</v>
      </c>
      <c r="E81" s="17" t="s">
        <v>208</v>
      </c>
      <c r="F81" s="227">
        <v>9</v>
      </c>
      <c r="G81" s="32"/>
      <c r="H81" s="33"/>
    </row>
    <row r="82" spans="1:8" s="2" customFormat="1" ht="16.899999999999999" customHeight="1" x14ac:dyDescent="0.2">
      <c r="A82" s="32"/>
      <c r="B82" s="33"/>
      <c r="C82" s="226" t="s">
        <v>302</v>
      </c>
      <c r="D82" s="226" t="s">
        <v>303</v>
      </c>
      <c r="E82" s="17" t="s">
        <v>208</v>
      </c>
      <c r="F82" s="227">
        <v>28</v>
      </c>
      <c r="G82" s="32"/>
      <c r="H82" s="33"/>
    </row>
    <row r="83" spans="1:8" s="2" customFormat="1" ht="16.899999999999999" customHeight="1" x14ac:dyDescent="0.2">
      <c r="A83" s="32"/>
      <c r="B83" s="33"/>
      <c r="C83" s="222" t="s">
        <v>95</v>
      </c>
      <c r="D83" s="223" t="s">
        <v>1</v>
      </c>
      <c r="E83" s="224" t="s">
        <v>1</v>
      </c>
      <c r="F83" s="225">
        <v>19</v>
      </c>
      <c r="G83" s="32"/>
      <c r="H83" s="33"/>
    </row>
    <row r="84" spans="1:8" s="2" customFormat="1" ht="16.899999999999999" customHeight="1" x14ac:dyDescent="0.2">
      <c r="A84" s="32"/>
      <c r="B84" s="33"/>
      <c r="C84" s="226" t="s">
        <v>1</v>
      </c>
      <c r="D84" s="226" t="s">
        <v>584</v>
      </c>
      <c r="E84" s="17" t="s">
        <v>1</v>
      </c>
      <c r="F84" s="227">
        <v>19</v>
      </c>
      <c r="G84" s="32"/>
      <c r="H84" s="33"/>
    </row>
    <row r="85" spans="1:8" s="2" customFormat="1" ht="16.899999999999999" customHeight="1" x14ac:dyDescent="0.2">
      <c r="A85" s="32"/>
      <c r="B85" s="33"/>
      <c r="C85" s="226" t="s">
        <v>95</v>
      </c>
      <c r="D85" s="226" t="s">
        <v>164</v>
      </c>
      <c r="E85" s="17" t="s">
        <v>1</v>
      </c>
      <c r="F85" s="227">
        <v>19</v>
      </c>
      <c r="G85" s="32"/>
      <c r="H85" s="33"/>
    </row>
    <row r="86" spans="1:8" s="2" customFormat="1" ht="16.899999999999999" customHeight="1" x14ac:dyDescent="0.2">
      <c r="A86" s="32"/>
      <c r="B86" s="33"/>
      <c r="C86" s="228" t="s">
        <v>636</v>
      </c>
      <c r="D86" s="32"/>
      <c r="E86" s="32"/>
      <c r="F86" s="32"/>
      <c r="G86" s="32"/>
      <c r="H86" s="33"/>
    </row>
    <row r="87" spans="1:8" s="2" customFormat="1" ht="16.899999999999999" customHeight="1" x14ac:dyDescent="0.2">
      <c r="A87" s="32"/>
      <c r="B87" s="33"/>
      <c r="C87" s="226" t="s">
        <v>298</v>
      </c>
      <c r="D87" s="226" t="s">
        <v>299</v>
      </c>
      <c r="E87" s="17" t="s">
        <v>208</v>
      </c>
      <c r="F87" s="227">
        <v>19</v>
      </c>
      <c r="G87" s="32"/>
      <c r="H87" s="33"/>
    </row>
    <row r="88" spans="1:8" s="2" customFormat="1" ht="16.899999999999999" customHeight="1" x14ac:dyDescent="0.2">
      <c r="A88" s="32"/>
      <c r="B88" s="33"/>
      <c r="C88" s="226" t="s">
        <v>302</v>
      </c>
      <c r="D88" s="226" t="s">
        <v>303</v>
      </c>
      <c r="E88" s="17" t="s">
        <v>208</v>
      </c>
      <c r="F88" s="227">
        <v>28</v>
      </c>
      <c r="G88" s="32"/>
      <c r="H88" s="33"/>
    </row>
    <row r="89" spans="1:8" s="2" customFormat="1" ht="16.899999999999999" customHeight="1" x14ac:dyDescent="0.2">
      <c r="A89" s="32"/>
      <c r="B89" s="33"/>
      <c r="C89" s="222" t="s">
        <v>639</v>
      </c>
      <c r="D89" s="223" t="s">
        <v>1</v>
      </c>
      <c r="E89" s="224" t="s">
        <v>1</v>
      </c>
      <c r="F89" s="225">
        <v>2</v>
      </c>
      <c r="G89" s="32"/>
      <c r="H89" s="33"/>
    </row>
    <row r="90" spans="1:8" s="2" customFormat="1" ht="16.899999999999999" customHeight="1" x14ac:dyDescent="0.2">
      <c r="A90" s="32"/>
      <c r="B90" s="33"/>
      <c r="C90" s="222" t="s">
        <v>557</v>
      </c>
      <c r="D90" s="223" t="s">
        <v>1</v>
      </c>
      <c r="E90" s="224" t="s">
        <v>1</v>
      </c>
      <c r="F90" s="225">
        <v>2.52</v>
      </c>
      <c r="G90" s="32"/>
      <c r="H90" s="33"/>
    </row>
    <row r="91" spans="1:8" s="2" customFormat="1" ht="16.899999999999999" customHeight="1" x14ac:dyDescent="0.2">
      <c r="A91" s="32"/>
      <c r="B91" s="33"/>
      <c r="C91" s="226" t="s">
        <v>1</v>
      </c>
      <c r="D91" s="226" t="s">
        <v>577</v>
      </c>
      <c r="E91" s="17" t="s">
        <v>1</v>
      </c>
      <c r="F91" s="227">
        <v>2.52</v>
      </c>
      <c r="G91" s="32"/>
      <c r="H91" s="33"/>
    </row>
    <row r="92" spans="1:8" s="2" customFormat="1" ht="16.899999999999999" customHeight="1" x14ac:dyDescent="0.2">
      <c r="A92" s="32"/>
      <c r="B92" s="33"/>
      <c r="C92" s="226" t="s">
        <v>557</v>
      </c>
      <c r="D92" s="226" t="s">
        <v>164</v>
      </c>
      <c r="E92" s="17" t="s">
        <v>1</v>
      </c>
      <c r="F92" s="227">
        <v>2.52</v>
      </c>
      <c r="G92" s="32"/>
      <c r="H92" s="33"/>
    </row>
    <row r="93" spans="1:8" s="2" customFormat="1" ht="16.899999999999999" customHeight="1" x14ac:dyDescent="0.2">
      <c r="A93" s="32"/>
      <c r="B93" s="33"/>
      <c r="C93" s="228" t="s">
        <v>636</v>
      </c>
      <c r="D93" s="32"/>
      <c r="E93" s="32"/>
      <c r="F93" s="32"/>
      <c r="G93" s="32"/>
      <c r="H93" s="33"/>
    </row>
    <row r="94" spans="1:8" s="2" customFormat="1" ht="22.5" x14ac:dyDescent="0.2">
      <c r="A94" s="32"/>
      <c r="B94" s="33"/>
      <c r="C94" s="226" t="s">
        <v>574</v>
      </c>
      <c r="D94" s="226" t="s">
        <v>575</v>
      </c>
      <c r="E94" s="17" t="s">
        <v>158</v>
      </c>
      <c r="F94" s="227">
        <v>2.52</v>
      </c>
      <c r="G94" s="32"/>
      <c r="H94" s="33"/>
    </row>
    <row r="95" spans="1:8" s="2" customFormat="1" ht="16.899999999999999" customHeight="1" x14ac:dyDescent="0.2">
      <c r="A95" s="32"/>
      <c r="B95" s="33"/>
      <c r="C95" s="226" t="s">
        <v>534</v>
      </c>
      <c r="D95" s="226" t="s">
        <v>535</v>
      </c>
      <c r="E95" s="17" t="s">
        <v>158</v>
      </c>
      <c r="F95" s="227">
        <v>2.7719999999999998</v>
      </c>
      <c r="G95" s="32"/>
      <c r="H95" s="33"/>
    </row>
    <row r="96" spans="1:8" s="2" customFormat="1" ht="16.899999999999999" customHeight="1" x14ac:dyDescent="0.2">
      <c r="A96" s="32"/>
      <c r="B96" s="33"/>
      <c r="C96" s="222" t="s">
        <v>428</v>
      </c>
      <c r="D96" s="223" t="s">
        <v>1</v>
      </c>
      <c r="E96" s="224" t="s">
        <v>1</v>
      </c>
      <c r="F96" s="225">
        <v>35.6</v>
      </c>
      <c r="G96" s="32"/>
      <c r="H96" s="33"/>
    </row>
    <row r="97" spans="1:8" s="2" customFormat="1" ht="16.899999999999999" customHeight="1" x14ac:dyDescent="0.2">
      <c r="A97" s="32"/>
      <c r="B97" s="33"/>
      <c r="C97" s="226" t="s">
        <v>1</v>
      </c>
      <c r="D97" s="226" t="s">
        <v>599</v>
      </c>
      <c r="E97" s="17" t="s">
        <v>1</v>
      </c>
      <c r="F97" s="227">
        <v>35.6</v>
      </c>
      <c r="G97" s="32"/>
      <c r="H97" s="33"/>
    </row>
    <row r="98" spans="1:8" s="2" customFormat="1" ht="16.899999999999999" customHeight="1" x14ac:dyDescent="0.2">
      <c r="A98" s="32"/>
      <c r="B98" s="33"/>
      <c r="C98" s="226" t="s">
        <v>428</v>
      </c>
      <c r="D98" s="226" t="s">
        <v>164</v>
      </c>
      <c r="E98" s="17" t="s">
        <v>1</v>
      </c>
      <c r="F98" s="227">
        <v>35.6</v>
      </c>
      <c r="G98" s="32"/>
      <c r="H98" s="33"/>
    </row>
    <row r="99" spans="1:8" s="2" customFormat="1" ht="16.899999999999999" customHeight="1" x14ac:dyDescent="0.2">
      <c r="A99" s="32"/>
      <c r="B99" s="33"/>
      <c r="C99" s="222" t="s">
        <v>93</v>
      </c>
      <c r="D99" s="223" t="s">
        <v>1</v>
      </c>
      <c r="E99" s="224" t="s">
        <v>1</v>
      </c>
      <c r="F99" s="225">
        <v>118.11</v>
      </c>
      <c r="G99" s="32"/>
      <c r="H99" s="33"/>
    </row>
    <row r="100" spans="1:8" s="2" customFormat="1" ht="16.899999999999999" customHeight="1" x14ac:dyDescent="0.2">
      <c r="A100" s="32"/>
      <c r="B100" s="33"/>
      <c r="C100" s="226" t="s">
        <v>1</v>
      </c>
      <c r="D100" s="226" t="s">
        <v>85</v>
      </c>
      <c r="E100" s="17" t="s">
        <v>1</v>
      </c>
      <c r="F100" s="227">
        <v>56.91</v>
      </c>
      <c r="G100" s="32"/>
      <c r="H100" s="33"/>
    </row>
    <row r="101" spans="1:8" s="2" customFormat="1" ht="16.899999999999999" customHeight="1" x14ac:dyDescent="0.2">
      <c r="A101" s="32"/>
      <c r="B101" s="33"/>
      <c r="C101" s="226" t="s">
        <v>1</v>
      </c>
      <c r="D101" s="226" t="s">
        <v>631</v>
      </c>
      <c r="E101" s="17" t="s">
        <v>1</v>
      </c>
      <c r="F101" s="227">
        <v>61.2</v>
      </c>
      <c r="G101" s="32"/>
      <c r="H101" s="33"/>
    </row>
    <row r="102" spans="1:8" s="2" customFormat="1" ht="16.899999999999999" customHeight="1" x14ac:dyDescent="0.2">
      <c r="A102" s="32"/>
      <c r="B102" s="33"/>
      <c r="C102" s="226" t="s">
        <v>93</v>
      </c>
      <c r="D102" s="226" t="s">
        <v>164</v>
      </c>
      <c r="E102" s="17" t="s">
        <v>1</v>
      </c>
      <c r="F102" s="227">
        <v>118.11</v>
      </c>
      <c r="G102" s="32"/>
      <c r="H102" s="33"/>
    </row>
    <row r="103" spans="1:8" s="2" customFormat="1" ht="16.899999999999999" customHeight="1" x14ac:dyDescent="0.2">
      <c r="A103" s="32"/>
      <c r="B103" s="33"/>
      <c r="C103" s="228" t="s">
        <v>636</v>
      </c>
      <c r="D103" s="32"/>
      <c r="E103" s="32"/>
      <c r="F103" s="32"/>
      <c r="G103" s="32"/>
      <c r="H103" s="33"/>
    </row>
    <row r="104" spans="1:8" s="2" customFormat="1" ht="22.5" x14ac:dyDescent="0.2">
      <c r="A104" s="32"/>
      <c r="B104" s="33"/>
      <c r="C104" s="226" t="s">
        <v>480</v>
      </c>
      <c r="D104" s="226" t="s">
        <v>481</v>
      </c>
      <c r="E104" s="17" t="s">
        <v>158</v>
      </c>
      <c r="F104" s="227">
        <v>118.11</v>
      </c>
      <c r="G104" s="32"/>
      <c r="H104" s="33"/>
    </row>
    <row r="105" spans="1:8" s="2" customFormat="1" ht="16.899999999999999" customHeight="1" x14ac:dyDescent="0.2">
      <c r="A105" s="32"/>
      <c r="B105" s="33"/>
      <c r="C105" s="226" t="s">
        <v>459</v>
      </c>
      <c r="D105" s="226" t="s">
        <v>460</v>
      </c>
      <c r="E105" s="17" t="s">
        <v>158</v>
      </c>
      <c r="F105" s="227">
        <v>118.11</v>
      </c>
      <c r="G105" s="32"/>
      <c r="H105" s="33"/>
    </row>
    <row r="106" spans="1:8" s="2" customFormat="1" ht="16.899999999999999" customHeight="1" x14ac:dyDescent="0.2">
      <c r="A106" s="32"/>
      <c r="B106" s="33"/>
      <c r="C106" s="226" t="s">
        <v>463</v>
      </c>
      <c r="D106" s="226" t="s">
        <v>464</v>
      </c>
      <c r="E106" s="17" t="s">
        <v>158</v>
      </c>
      <c r="F106" s="227">
        <v>118.11</v>
      </c>
      <c r="G106" s="32"/>
      <c r="H106" s="33"/>
    </row>
    <row r="107" spans="1:8" s="2" customFormat="1" ht="16.899999999999999" customHeight="1" x14ac:dyDescent="0.2">
      <c r="A107" s="32"/>
      <c r="B107" s="33"/>
      <c r="C107" s="226" t="s">
        <v>467</v>
      </c>
      <c r="D107" s="226" t="s">
        <v>468</v>
      </c>
      <c r="E107" s="17" t="s">
        <v>158</v>
      </c>
      <c r="F107" s="227">
        <v>118.11</v>
      </c>
      <c r="G107" s="32"/>
      <c r="H107" s="33"/>
    </row>
    <row r="108" spans="1:8" s="2" customFormat="1" ht="16.899999999999999" customHeight="1" x14ac:dyDescent="0.2">
      <c r="A108" s="32"/>
      <c r="B108" s="33"/>
      <c r="C108" s="222" t="s">
        <v>532</v>
      </c>
      <c r="D108" s="223" t="s">
        <v>1</v>
      </c>
      <c r="E108" s="224" t="s">
        <v>1</v>
      </c>
      <c r="F108" s="225">
        <v>2.7719999999999998</v>
      </c>
      <c r="G108" s="32"/>
      <c r="H108" s="33"/>
    </row>
    <row r="109" spans="1:8" s="2" customFormat="1" ht="16.899999999999999" customHeight="1" x14ac:dyDescent="0.2">
      <c r="A109" s="32"/>
      <c r="B109" s="33"/>
      <c r="C109" s="226" t="s">
        <v>1</v>
      </c>
      <c r="D109" s="226" t="s">
        <v>564</v>
      </c>
      <c r="E109" s="17" t="s">
        <v>1</v>
      </c>
      <c r="F109" s="227">
        <v>2.7719999999999998</v>
      </c>
      <c r="G109" s="32"/>
      <c r="H109" s="33"/>
    </row>
    <row r="110" spans="1:8" s="2" customFormat="1" ht="16.899999999999999" customHeight="1" x14ac:dyDescent="0.2">
      <c r="A110" s="32"/>
      <c r="B110" s="33"/>
      <c r="C110" s="226" t="s">
        <v>532</v>
      </c>
      <c r="D110" s="226" t="s">
        <v>164</v>
      </c>
      <c r="E110" s="17" t="s">
        <v>1</v>
      </c>
      <c r="F110" s="227">
        <v>2.7719999999999998</v>
      </c>
      <c r="G110" s="32"/>
      <c r="H110" s="33"/>
    </row>
    <row r="111" spans="1:8" s="2" customFormat="1" ht="16.899999999999999" customHeight="1" x14ac:dyDescent="0.2">
      <c r="A111" s="32"/>
      <c r="B111" s="33"/>
      <c r="C111" s="228" t="s">
        <v>636</v>
      </c>
      <c r="D111" s="32"/>
      <c r="E111" s="32"/>
      <c r="F111" s="32"/>
      <c r="G111" s="32"/>
      <c r="H111" s="33"/>
    </row>
    <row r="112" spans="1:8" s="2" customFormat="1" ht="16.899999999999999" customHeight="1" x14ac:dyDescent="0.2">
      <c r="A112" s="32"/>
      <c r="B112" s="33"/>
      <c r="C112" s="226" t="s">
        <v>534</v>
      </c>
      <c r="D112" s="226" t="s">
        <v>535</v>
      </c>
      <c r="E112" s="17" t="s">
        <v>158</v>
      </c>
      <c r="F112" s="227">
        <v>2.7719999999999998</v>
      </c>
      <c r="G112" s="32"/>
      <c r="H112" s="33"/>
    </row>
    <row r="113" spans="1:8" s="2" customFormat="1" ht="16.899999999999999" customHeight="1" x14ac:dyDescent="0.2">
      <c r="A113" s="32"/>
      <c r="B113" s="33"/>
      <c r="C113" s="226" t="s">
        <v>536</v>
      </c>
      <c r="D113" s="226" t="s">
        <v>537</v>
      </c>
      <c r="E113" s="17" t="s">
        <v>158</v>
      </c>
      <c r="F113" s="227">
        <v>2.7719999999999998</v>
      </c>
      <c r="G113" s="32"/>
      <c r="H113" s="33"/>
    </row>
    <row r="114" spans="1:8" s="2" customFormat="1" ht="16.899999999999999" customHeight="1" x14ac:dyDescent="0.2">
      <c r="A114" s="32"/>
      <c r="B114" s="33"/>
      <c r="C114" s="226" t="s">
        <v>538</v>
      </c>
      <c r="D114" s="226" t="s">
        <v>539</v>
      </c>
      <c r="E114" s="17" t="s">
        <v>158</v>
      </c>
      <c r="F114" s="227">
        <v>2.7719999999999998</v>
      </c>
      <c r="G114" s="32"/>
      <c r="H114" s="33"/>
    </row>
    <row r="115" spans="1:8" s="2" customFormat="1" ht="16.899999999999999" customHeight="1" x14ac:dyDescent="0.2">
      <c r="A115" s="32"/>
      <c r="B115" s="33"/>
      <c r="C115" s="222" t="s">
        <v>85</v>
      </c>
      <c r="D115" s="223" t="s">
        <v>1</v>
      </c>
      <c r="E115" s="224" t="s">
        <v>1</v>
      </c>
      <c r="F115" s="225">
        <v>56.91</v>
      </c>
      <c r="G115" s="32"/>
      <c r="H115" s="33"/>
    </row>
    <row r="116" spans="1:8" s="2" customFormat="1" ht="16.899999999999999" customHeight="1" x14ac:dyDescent="0.2">
      <c r="A116" s="32"/>
      <c r="B116" s="33"/>
      <c r="C116" s="226" t="s">
        <v>1</v>
      </c>
      <c r="D116" s="226" t="s">
        <v>601</v>
      </c>
      <c r="E116" s="17" t="s">
        <v>1</v>
      </c>
      <c r="F116" s="227">
        <v>56.91</v>
      </c>
      <c r="G116" s="32"/>
      <c r="H116" s="33"/>
    </row>
    <row r="117" spans="1:8" s="2" customFormat="1" ht="16.899999999999999" customHeight="1" x14ac:dyDescent="0.2">
      <c r="A117" s="32"/>
      <c r="B117" s="33"/>
      <c r="C117" s="226" t="s">
        <v>85</v>
      </c>
      <c r="D117" s="226" t="s">
        <v>164</v>
      </c>
      <c r="E117" s="17" t="s">
        <v>1</v>
      </c>
      <c r="F117" s="227">
        <v>56.91</v>
      </c>
      <c r="G117" s="32"/>
      <c r="H117" s="33"/>
    </row>
    <row r="118" spans="1:8" s="2" customFormat="1" ht="16.899999999999999" customHeight="1" x14ac:dyDescent="0.2">
      <c r="A118" s="32"/>
      <c r="B118" s="33"/>
      <c r="C118" s="228" t="s">
        <v>636</v>
      </c>
      <c r="D118" s="32"/>
      <c r="E118" s="32"/>
      <c r="F118" s="32"/>
      <c r="G118" s="32"/>
      <c r="H118" s="33"/>
    </row>
    <row r="119" spans="1:8" s="2" customFormat="1" ht="22.5" x14ac:dyDescent="0.2">
      <c r="A119" s="32"/>
      <c r="B119" s="33"/>
      <c r="C119" s="226" t="s">
        <v>435</v>
      </c>
      <c r="D119" s="226" t="s">
        <v>436</v>
      </c>
      <c r="E119" s="17" t="s">
        <v>158</v>
      </c>
      <c r="F119" s="227">
        <v>56.91</v>
      </c>
      <c r="G119" s="32"/>
      <c r="H119" s="33"/>
    </row>
    <row r="120" spans="1:8" s="2" customFormat="1" ht="16.899999999999999" customHeight="1" x14ac:dyDescent="0.2">
      <c r="A120" s="32"/>
      <c r="B120" s="33"/>
      <c r="C120" s="226" t="s">
        <v>171</v>
      </c>
      <c r="D120" s="226" t="s">
        <v>172</v>
      </c>
      <c r="E120" s="17" t="s">
        <v>158</v>
      </c>
      <c r="F120" s="227">
        <v>56.91</v>
      </c>
      <c r="G120" s="32"/>
      <c r="H120" s="33"/>
    </row>
    <row r="121" spans="1:8" s="2" customFormat="1" ht="16.899999999999999" customHeight="1" x14ac:dyDescent="0.2">
      <c r="A121" s="32"/>
      <c r="B121" s="33"/>
      <c r="C121" s="226" t="s">
        <v>570</v>
      </c>
      <c r="D121" s="226" t="s">
        <v>571</v>
      </c>
      <c r="E121" s="17" t="s">
        <v>158</v>
      </c>
      <c r="F121" s="227">
        <v>56.91</v>
      </c>
      <c r="G121" s="32"/>
      <c r="H121" s="33"/>
    </row>
    <row r="122" spans="1:8" s="2" customFormat="1" ht="16.899999999999999" customHeight="1" x14ac:dyDescent="0.2">
      <c r="A122" s="32"/>
      <c r="B122" s="33"/>
      <c r="C122" s="226" t="s">
        <v>610</v>
      </c>
      <c r="D122" s="226" t="s">
        <v>611</v>
      </c>
      <c r="E122" s="17" t="s">
        <v>158</v>
      </c>
      <c r="F122" s="227">
        <v>56.91</v>
      </c>
      <c r="G122" s="32"/>
      <c r="H122" s="33"/>
    </row>
    <row r="123" spans="1:8" s="2" customFormat="1" ht="16.899999999999999" customHeight="1" x14ac:dyDescent="0.2">
      <c r="A123" s="32"/>
      <c r="B123" s="33"/>
      <c r="C123" s="226" t="s">
        <v>613</v>
      </c>
      <c r="D123" s="226" t="s">
        <v>614</v>
      </c>
      <c r="E123" s="17" t="s">
        <v>158</v>
      </c>
      <c r="F123" s="227">
        <v>56.91</v>
      </c>
      <c r="G123" s="32"/>
      <c r="H123" s="33"/>
    </row>
    <row r="124" spans="1:8" s="2" customFormat="1" ht="16.899999999999999" customHeight="1" x14ac:dyDescent="0.2">
      <c r="A124" s="32"/>
      <c r="B124" s="33"/>
      <c r="C124" s="226" t="s">
        <v>476</v>
      </c>
      <c r="D124" s="226" t="s">
        <v>477</v>
      </c>
      <c r="E124" s="17" t="s">
        <v>158</v>
      </c>
      <c r="F124" s="227">
        <v>56.91</v>
      </c>
      <c r="G124" s="32"/>
      <c r="H124" s="33"/>
    </row>
    <row r="125" spans="1:8" s="2" customFormat="1" ht="22.5" x14ac:dyDescent="0.2">
      <c r="A125" s="32"/>
      <c r="B125" s="33"/>
      <c r="C125" s="226" t="s">
        <v>480</v>
      </c>
      <c r="D125" s="226" t="s">
        <v>481</v>
      </c>
      <c r="E125" s="17" t="s">
        <v>158</v>
      </c>
      <c r="F125" s="227">
        <v>118.11</v>
      </c>
      <c r="G125" s="32"/>
      <c r="H125" s="33"/>
    </row>
    <row r="126" spans="1:8" s="2" customFormat="1" ht="16.899999999999999" customHeight="1" x14ac:dyDescent="0.2">
      <c r="A126" s="32"/>
      <c r="B126" s="33"/>
      <c r="C126" s="226" t="s">
        <v>188</v>
      </c>
      <c r="D126" s="226" t="s">
        <v>189</v>
      </c>
      <c r="E126" s="17" t="s">
        <v>158</v>
      </c>
      <c r="F126" s="227">
        <v>56.91</v>
      </c>
      <c r="G126" s="32"/>
      <c r="H126" s="33"/>
    </row>
    <row r="127" spans="1:8" s="2" customFormat="1" ht="16.899999999999999" customHeight="1" x14ac:dyDescent="0.2">
      <c r="A127" s="32"/>
      <c r="B127" s="33"/>
      <c r="C127" s="226" t="s">
        <v>197</v>
      </c>
      <c r="D127" s="226" t="s">
        <v>198</v>
      </c>
      <c r="E127" s="17" t="s">
        <v>158</v>
      </c>
      <c r="F127" s="227">
        <v>56.91</v>
      </c>
      <c r="G127" s="32"/>
      <c r="H127" s="33"/>
    </row>
    <row r="128" spans="1:8" s="2" customFormat="1" ht="16.899999999999999" customHeight="1" x14ac:dyDescent="0.2">
      <c r="A128" s="32"/>
      <c r="B128" s="33"/>
      <c r="C128" s="222" t="s">
        <v>609</v>
      </c>
      <c r="D128" s="223" t="s">
        <v>1</v>
      </c>
      <c r="E128" s="224" t="s">
        <v>1</v>
      </c>
      <c r="F128" s="225">
        <v>35.6</v>
      </c>
      <c r="G128" s="32"/>
      <c r="H128" s="33"/>
    </row>
    <row r="129" spans="1:8" s="2" customFormat="1" ht="16.899999999999999" customHeight="1" x14ac:dyDescent="0.2">
      <c r="A129" s="32"/>
      <c r="B129" s="33"/>
      <c r="C129" s="226" t="s">
        <v>1</v>
      </c>
      <c r="D129" s="226" t="s">
        <v>608</v>
      </c>
      <c r="E129" s="17" t="s">
        <v>1</v>
      </c>
      <c r="F129" s="227">
        <v>35.6</v>
      </c>
      <c r="G129" s="32"/>
      <c r="H129" s="33"/>
    </row>
    <row r="130" spans="1:8" s="2" customFormat="1" ht="16.899999999999999" customHeight="1" x14ac:dyDescent="0.2">
      <c r="A130" s="32"/>
      <c r="B130" s="33"/>
      <c r="C130" s="226" t="s">
        <v>609</v>
      </c>
      <c r="D130" s="226" t="s">
        <v>164</v>
      </c>
      <c r="E130" s="17" t="s">
        <v>1</v>
      </c>
      <c r="F130" s="227">
        <v>35.6</v>
      </c>
      <c r="G130" s="32"/>
      <c r="H130" s="33"/>
    </row>
    <row r="131" spans="1:8" s="2" customFormat="1" ht="7.5" customHeight="1" x14ac:dyDescent="0.2">
      <c r="A131" s="32"/>
      <c r="B131" s="50"/>
      <c r="C131" s="51"/>
      <c r="D131" s="51"/>
      <c r="E131" s="51"/>
      <c r="F131" s="51"/>
      <c r="G131" s="51"/>
      <c r="H131" s="33"/>
    </row>
    <row r="132" spans="1:8" s="2" customFormat="1" x14ac:dyDescent="0.2">
      <c r="A132" s="32"/>
      <c r="B132" s="32"/>
      <c r="C132" s="32"/>
      <c r="D132" s="32"/>
      <c r="E132" s="32"/>
      <c r="F132" s="32"/>
      <c r="G132" s="32"/>
      <c r="H132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Lekárenské laboratórium</vt:lpstr>
      <vt:lpstr>02 - Laboratórium analyti...</vt:lpstr>
      <vt:lpstr>Zoznam figúr</vt:lpstr>
      <vt:lpstr>'01 - Lekárenské laboratórium'!Názvy_tlače</vt:lpstr>
      <vt:lpstr>'02 - Laboratórium analyti...'!Názvy_tlače</vt:lpstr>
      <vt:lpstr>'Rekapitulácia stavby'!Názvy_tlače</vt:lpstr>
      <vt:lpstr>'Zoznam figúr'!Názvy_tlače</vt:lpstr>
      <vt:lpstr>'01 - Lekárenské laboratórium'!Oblasť_tlače</vt:lpstr>
      <vt:lpstr>'02 - Laboratórium analyti...'!Oblasť_tlače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</dc:creator>
  <cp:lastModifiedBy>Katarina Liskova</cp:lastModifiedBy>
  <dcterms:created xsi:type="dcterms:W3CDTF">2021-09-03T07:45:11Z</dcterms:created>
  <dcterms:modified xsi:type="dcterms:W3CDTF">2021-10-26T08:20:10Z</dcterms:modified>
</cp:coreProperties>
</file>